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firstSheet="1" activeTab="5"/>
  </bookViews>
  <sheets>
    <sheet name="кол-во ээ  по потребителям 2014" sheetId="1" r:id="rId1"/>
    <sheet name="тариф 2010-2012" sheetId="6" r:id="rId2"/>
    <sheet name="Расчет тарифа 2012-2014" sheetId="2" r:id="rId3"/>
    <sheet name="Расчет НВВ 2012-1014" sheetId="3" r:id="rId4"/>
    <sheet name="Решение УРТ 2014г." sheetId="4" r:id="rId5"/>
    <sheet name="тариф 2015-2019" sheetId="7" r:id="rId6"/>
  </sheets>
  <externalReferences>
    <externalReference r:id="rId7"/>
    <externalReference r:id="rId8"/>
  </externalReferences>
  <calcPr calcId="145621"/>
</workbook>
</file>

<file path=xl/calcChain.xml><?xml version="1.0" encoding="utf-8"?>
<calcChain xmlns="http://schemas.openxmlformats.org/spreadsheetml/2006/main">
  <c r="E73" i="7" l="1"/>
  <c r="C73" i="7"/>
  <c r="B73" i="7"/>
  <c r="D69" i="7"/>
  <c r="I68" i="7"/>
  <c r="D68" i="7"/>
  <c r="D70" i="7" s="1"/>
  <c r="D71" i="7" s="1"/>
  <c r="K65" i="7"/>
  <c r="L65" i="7" s="1"/>
  <c r="H65" i="7"/>
  <c r="I64" i="7"/>
  <c r="H64" i="7"/>
  <c r="G64" i="7"/>
  <c r="F64" i="7"/>
  <c r="E64" i="7"/>
  <c r="E69" i="7" s="1"/>
  <c r="F69" i="7" s="1"/>
  <c r="F63" i="7"/>
  <c r="E63" i="7"/>
  <c r="K62" i="7"/>
  <c r="J62" i="7"/>
  <c r="I62" i="7"/>
  <c r="G62" i="7"/>
  <c r="F62" i="7"/>
  <c r="E62" i="7"/>
  <c r="H60" i="7"/>
  <c r="F60" i="7"/>
  <c r="E60" i="7"/>
  <c r="F58" i="7"/>
  <c r="F59" i="7" s="1"/>
  <c r="E58" i="7"/>
  <c r="E59" i="7" s="1"/>
  <c r="N57" i="7"/>
  <c r="N59" i="7" s="1"/>
  <c r="M57" i="7"/>
  <c r="M59" i="7" s="1"/>
  <c r="L57" i="7"/>
  <c r="L59" i="7" s="1"/>
  <c r="K57" i="7"/>
  <c r="K59" i="7" s="1"/>
  <c r="J57" i="7"/>
  <c r="J59" i="7" s="1"/>
  <c r="I57" i="7"/>
  <c r="I59" i="7" s="1"/>
  <c r="H57" i="7"/>
  <c r="H59" i="7" s="1"/>
  <c r="G57" i="7"/>
  <c r="G59" i="7" s="1"/>
  <c r="F57" i="7"/>
  <c r="E57" i="7"/>
  <c r="N56" i="7"/>
  <c r="M56" i="7"/>
  <c r="L56" i="7"/>
  <c r="K56" i="7"/>
  <c r="J56" i="7"/>
  <c r="I56" i="7"/>
  <c r="H56" i="7"/>
  <c r="G56" i="7"/>
  <c r="F56" i="7"/>
  <c r="E56" i="7"/>
  <c r="F54" i="7"/>
  <c r="E54" i="7"/>
  <c r="F52" i="7"/>
  <c r="E52" i="7"/>
  <c r="F51" i="7"/>
  <c r="E51" i="7"/>
  <c r="F49" i="7"/>
  <c r="E49" i="7"/>
  <c r="E68" i="7" s="1"/>
  <c r="K46" i="7"/>
  <c r="K51" i="7" s="1"/>
  <c r="J46" i="7"/>
  <c r="J51" i="7" s="1"/>
  <c r="I46" i="7"/>
  <c r="I51" i="7" s="1"/>
  <c r="H46" i="7"/>
  <c r="H51" i="7" s="1"/>
  <c r="G46" i="7"/>
  <c r="G51" i="7" s="1"/>
  <c r="F46" i="7"/>
  <c r="E46" i="7"/>
  <c r="F42" i="7"/>
  <c r="F45" i="7" s="1"/>
  <c r="E42" i="7"/>
  <c r="E45" i="7" s="1"/>
  <c r="N41" i="7"/>
  <c r="M41" i="7"/>
  <c r="L41" i="7"/>
  <c r="K41" i="7"/>
  <c r="J41" i="7"/>
  <c r="I41" i="7"/>
  <c r="H41" i="7"/>
  <c r="G41" i="7"/>
  <c r="F41" i="7"/>
  <c r="E41" i="7"/>
  <c r="F40" i="7"/>
  <c r="E40" i="7"/>
  <c r="F39" i="7"/>
  <c r="E39" i="7"/>
  <c r="I38" i="7"/>
  <c r="F38" i="7"/>
  <c r="E38" i="7"/>
  <c r="I37" i="7"/>
  <c r="K36" i="7"/>
  <c r="L36" i="7" s="1"/>
  <c r="M36" i="7" s="1"/>
  <c r="N36" i="7" s="1"/>
  <c r="F36" i="7"/>
  <c r="E36" i="7"/>
  <c r="I35" i="7"/>
  <c r="J35" i="7" s="1"/>
  <c r="K35" i="7" s="1"/>
  <c r="L35" i="7" s="1"/>
  <c r="M35" i="7" s="1"/>
  <c r="N35" i="7" s="1"/>
  <c r="F35" i="7"/>
  <c r="E35" i="7"/>
  <c r="I34" i="7"/>
  <c r="G34" i="7"/>
  <c r="F34" i="7"/>
  <c r="E34" i="7"/>
  <c r="I33" i="7"/>
  <c r="F33" i="7"/>
  <c r="E33" i="7"/>
  <c r="I32" i="7"/>
  <c r="J32" i="7" s="1"/>
  <c r="K32" i="7" s="1"/>
  <c r="L32" i="7" s="1"/>
  <c r="F32" i="7"/>
  <c r="E32" i="7"/>
  <c r="K31" i="7"/>
  <c r="L31" i="7" s="1"/>
  <c r="M31" i="7" s="1"/>
  <c r="N31" i="7" s="1"/>
  <c r="I31" i="7"/>
  <c r="J31" i="7" s="1"/>
  <c r="F31" i="7"/>
  <c r="E31" i="7"/>
  <c r="J30" i="7"/>
  <c r="I30" i="7"/>
  <c r="H30" i="7"/>
  <c r="G30" i="7"/>
  <c r="F30" i="7"/>
  <c r="E30" i="7"/>
  <c r="F29" i="7"/>
  <c r="E29" i="7"/>
  <c r="F28" i="7"/>
  <c r="E28" i="7"/>
  <c r="I27" i="7"/>
  <c r="H27" i="7"/>
  <c r="G27" i="7"/>
  <c r="F27" i="7"/>
  <c r="E27" i="7"/>
  <c r="L26" i="7"/>
  <c r="M26" i="7" s="1"/>
  <c r="K26" i="7"/>
  <c r="F26" i="7"/>
  <c r="E26" i="7"/>
  <c r="J25" i="7"/>
  <c r="K25" i="7" s="1"/>
  <c r="L25" i="7" s="1"/>
  <c r="M25" i="7" s="1"/>
  <c r="N25" i="7" s="1"/>
  <c r="I25" i="7"/>
  <c r="F25" i="7"/>
  <c r="E25" i="7"/>
  <c r="J24" i="7"/>
  <c r="K24" i="7" s="1"/>
  <c r="L24" i="7" s="1"/>
  <c r="M24" i="7" s="1"/>
  <c r="N24" i="7" s="1"/>
  <c r="I24" i="7"/>
  <c r="F24" i="7"/>
  <c r="E24" i="7"/>
  <c r="J23" i="7"/>
  <c r="K23" i="7" s="1"/>
  <c r="L23" i="7" s="1"/>
  <c r="M23" i="7" s="1"/>
  <c r="N23" i="7" s="1"/>
  <c r="I23" i="7"/>
  <c r="F23" i="7"/>
  <c r="E23" i="7"/>
  <c r="F22" i="7"/>
  <c r="E22" i="7"/>
  <c r="I21" i="7"/>
  <c r="J21" i="7" s="1"/>
  <c r="K21" i="7" s="1"/>
  <c r="L21" i="7" s="1"/>
  <c r="M21" i="7" s="1"/>
  <c r="N21" i="7" s="1"/>
  <c r="F21" i="7"/>
  <c r="E21" i="7"/>
  <c r="I20" i="7"/>
  <c r="J20" i="7" s="1"/>
  <c r="K20" i="7" s="1"/>
  <c r="L20" i="7" s="1"/>
  <c r="M20" i="7" s="1"/>
  <c r="N20" i="7" s="1"/>
  <c r="F20" i="7"/>
  <c r="E20" i="7"/>
  <c r="I19" i="7"/>
  <c r="J19" i="7" s="1"/>
  <c r="K19" i="7" s="1"/>
  <c r="L19" i="7" s="1"/>
  <c r="M19" i="7" s="1"/>
  <c r="N19" i="7" s="1"/>
  <c r="F19" i="7"/>
  <c r="E19" i="7"/>
  <c r="F18" i="7"/>
  <c r="E18" i="7"/>
  <c r="I17" i="7"/>
  <c r="J17" i="7" s="1"/>
  <c r="F17" i="7"/>
  <c r="E17" i="7"/>
  <c r="I16" i="7"/>
  <c r="J16" i="7" s="1"/>
  <c r="K16" i="7" s="1"/>
  <c r="L16" i="7" s="1"/>
  <c r="M16" i="7" s="1"/>
  <c r="N16" i="7" s="1"/>
  <c r="F16" i="7"/>
  <c r="E16" i="7"/>
  <c r="F15" i="7"/>
  <c r="E15" i="7"/>
  <c r="I14" i="7"/>
  <c r="H14" i="7"/>
  <c r="G14" i="7"/>
  <c r="F14" i="7"/>
  <c r="E14" i="7"/>
  <c r="N13" i="7"/>
  <c r="M13" i="7"/>
  <c r="L13" i="7"/>
  <c r="K13" i="7"/>
  <c r="J13" i="7"/>
  <c r="F13" i="7"/>
  <c r="E13" i="7"/>
  <c r="F12" i="7"/>
  <c r="E12" i="7"/>
  <c r="F11" i="7"/>
  <c r="E11" i="7"/>
  <c r="I10" i="7"/>
  <c r="I40" i="7" s="1"/>
  <c r="H10" i="7"/>
  <c r="H40" i="7" s="1"/>
  <c r="G10" i="7"/>
  <c r="G40" i="7" s="1"/>
  <c r="F10" i="7"/>
  <c r="E10" i="7"/>
  <c r="J14" i="7" l="1"/>
  <c r="J10" i="7" s="1"/>
  <c r="K17" i="7"/>
  <c r="N26" i="7"/>
  <c r="H42" i="7"/>
  <c r="H45" i="7" s="1"/>
  <c r="H69" i="7"/>
  <c r="K64" i="7"/>
  <c r="K34" i="7"/>
  <c r="M64" i="7"/>
  <c r="M34" i="7"/>
  <c r="K30" i="7"/>
  <c r="K27" i="7" s="1"/>
  <c r="F47" i="7"/>
  <c r="F55" i="7"/>
  <c r="F50" i="7" s="1"/>
  <c r="E70" i="7"/>
  <c r="F68" i="7"/>
  <c r="G69" i="7"/>
  <c r="G70" i="7" s="1"/>
  <c r="G71" i="7" s="1"/>
  <c r="G42" i="7"/>
  <c r="G45" i="7" s="1"/>
  <c r="I69" i="7"/>
  <c r="I42" i="7"/>
  <c r="I45" i="7" s="1"/>
  <c r="J34" i="7"/>
  <c r="J27" i="7" s="1"/>
  <c r="J64" i="7"/>
  <c r="L34" i="7"/>
  <c r="L64" i="7"/>
  <c r="N34" i="7"/>
  <c r="N64" i="7"/>
  <c r="F48" i="7"/>
  <c r="L30" i="7"/>
  <c r="L27" i="7" s="1"/>
  <c r="M32" i="7"/>
  <c r="E50" i="7"/>
  <c r="E47" i="7"/>
  <c r="E48" i="7" s="1"/>
  <c r="M65" i="7"/>
  <c r="L62" i="7"/>
  <c r="L46" i="7" s="1"/>
  <c r="L51" i="7" s="1"/>
  <c r="I70" i="7"/>
  <c r="I71" i="7" s="1"/>
  <c r="G55" i="6"/>
  <c r="E55" i="6"/>
  <c r="D55" i="6"/>
  <c r="H52" i="6"/>
  <c r="E52" i="6"/>
  <c r="I52" i="6" s="1"/>
  <c r="D52" i="6"/>
  <c r="I51" i="6"/>
  <c r="F51" i="6"/>
  <c r="J50" i="6"/>
  <c r="G50" i="6"/>
  <c r="I50" i="6" s="1"/>
  <c r="E50" i="6"/>
  <c r="F50" i="6" s="1"/>
  <c r="D50" i="6"/>
  <c r="I49" i="6"/>
  <c r="F49" i="6"/>
  <c r="H48" i="6"/>
  <c r="G48" i="6"/>
  <c r="E48" i="6"/>
  <c r="D48" i="6"/>
  <c r="I46" i="6"/>
  <c r="F46" i="6"/>
  <c r="J45" i="6"/>
  <c r="J47" i="6" s="1"/>
  <c r="H45" i="6"/>
  <c r="G45" i="6"/>
  <c r="G47" i="6" s="1"/>
  <c r="E45" i="6"/>
  <c r="E47" i="6" s="1"/>
  <c r="D45" i="6"/>
  <c r="D47" i="6" s="1"/>
  <c r="I44" i="6"/>
  <c r="F44" i="6"/>
  <c r="G42" i="6"/>
  <c r="I42" i="6" s="1"/>
  <c r="E42" i="6"/>
  <c r="F42" i="6" s="1"/>
  <c r="D42" i="6"/>
  <c r="H41" i="6"/>
  <c r="G41" i="6"/>
  <c r="I41" i="6" s="1"/>
  <c r="E41" i="6"/>
  <c r="F41" i="6" s="1"/>
  <c r="D41" i="6"/>
  <c r="I40" i="6"/>
  <c r="F40" i="6"/>
  <c r="J39" i="6"/>
  <c r="J52" i="6" s="1"/>
  <c r="I39" i="6"/>
  <c r="F39" i="6"/>
  <c r="H38" i="6"/>
  <c r="G38" i="6"/>
  <c r="I38" i="6" s="1"/>
  <c r="E38" i="6"/>
  <c r="F38" i="6" s="1"/>
  <c r="D38" i="6"/>
  <c r="I37" i="6"/>
  <c r="F37" i="6"/>
  <c r="I36" i="6"/>
  <c r="F36" i="6"/>
  <c r="G33" i="6"/>
  <c r="H30" i="6"/>
  <c r="H32" i="6" s="1"/>
  <c r="J26" i="6"/>
  <c r="G26" i="6"/>
  <c r="I26" i="6" s="1"/>
  <c r="E26" i="6"/>
  <c r="F26" i="6" s="1"/>
  <c r="D26" i="6"/>
  <c r="I24" i="6"/>
  <c r="I22" i="6"/>
  <c r="F22" i="6"/>
  <c r="I21" i="6"/>
  <c r="F21" i="6"/>
  <c r="J20" i="6"/>
  <c r="H20" i="6"/>
  <c r="G20" i="6"/>
  <c r="I20" i="6" s="1"/>
  <c r="E20" i="6"/>
  <c r="F20" i="6" s="1"/>
  <c r="D20" i="6"/>
  <c r="I19" i="6"/>
  <c r="F19" i="6"/>
  <c r="I18" i="6"/>
  <c r="F18" i="6"/>
  <c r="J17" i="6"/>
  <c r="H17" i="6"/>
  <c r="G17" i="6"/>
  <c r="I17" i="6" s="1"/>
  <c r="E17" i="6"/>
  <c r="F17" i="6" s="1"/>
  <c r="D17" i="6"/>
  <c r="I16" i="6"/>
  <c r="F16" i="6"/>
  <c r="I13" i="6"/>
  <c r="F13" i="6"/>
  <c r="F12" i="6"/>
  <c r="J11" i="6"/>
  <c r="J25" i="6" s="1"/>
  <c r="J27" i="6" s="1"/>
  <c r="J30" i="6" s="1"/>
  <c r="H11" i="6"/>
  <c r="H25" i="6" s="1"/>
  <c r="G11" i="6"/>
  <c r="G25" i="6" s="1"/>
  <c r="E11" i="6"/>
  <c r="E25" i="6" s="1"/>
  <c r="D11" i="6"/>
  <c r="D25" i="6" s="1"/>
  <c r="D27" i="6" s="1"/>
  <c r="D30" i="6" s="1"/>
  <c r="I5" i="1"/>
  <c r="AD11" i="1" s="1"/>
  <c r="H5" i="1"/>
  <c r="AE11" i="1" s="1"/>
  <c r="G5" i="1"/>
  <c r="N32" i="7" l="1"/>
  <c r="N30" i="7" s="1"/>
  <c r="N27" i="7" s="1"/>
  <c r="M30" i="7"/>
  <c r="M27" i="7" s="1"/>
  <c r="I50" i="7"/>
  <c r="I47" i="7"/>
  <c r="G50" i="7"/>
  <c r="G47" i="7"/>
  <c r="L17" i="7"/>
  <c r="K14" i="7"/>
  <c r="K10" i="7" s="1"/>
  <c r="K40" i="7" s="1"/>
  <c r="N65" i="7"/>
  <c r="N62" i="7" s="1"/>
  <c r="N46" i="7" s="1"/>
  <c r="N51" i="7" s="1"/>
  <c r="M62" i="7"/>
  <c r="M46" i="7" s="1"/>
  <c r="M51" i="7" s="1"/>
  <c r="E71" i="7"/>
  <c r="F71" i="7" s="1"/>
  <c r="F70" i="7"/>
  <c r="H50" i="7"/>
  <c r="H47" i="7"/>
  <c r="J40" i="7"/>
  <c r="D56" i="6"/>
  <c r="D32" i="6"/>
  <c r="E27" i="6"/>
  <c r="F25" i="6"/>
  <c r="G27" i="6"/>
  <c r="I25" i="6"/>
  <c r="J56" i="6"/>
  <c r="J32" i="6"/>
  <c r="F47" i="6"/>
  <c r="I47" i="6"/>
  <c r="D57" i="6"/>
  <c r="D58" i="6" s="1"/>
  <c r="F11" i="6"/>
  <c r="I11" i="6"/>
  <c r="J41" i="6"/>
  <c r="F45" i="6"/>
  <c r="I45" i="6"/>
  <c r="F52" i="6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J42" i="7" l="1"/>
  <c r="J45" i="7" s="1"/>
  <c r="J69" i="7"/>
  <c r="L14" i="7"/>
  <c r="L10" i="7" s="1"/>
  <c r="L40" i="7" s="1"/>
  <c r="M17" i="7"/>
  <c r="G52" i="7"/>
  <c r="G48" i="7"/>
  <c r="I52" i="7"/>
  <c r="I48" i="7"/>
  <c r="H68" i="7"/>
  <c r="H70" i="7" s="1"/>
  <c r="H71" i="7" s="1"/>
  <c r="H52" i="7"/>
  <c r="H48" i="7"/>
  <c r="K69" i="7"/>
  <c r="K42" i="7"/>
  <c r="K45" i="7" s="1"/>
  <c r="J34" i="6"/>
  <c r="J35" i="6" s="1"/>
  <c r="J36" i="6"/>
  <c r="G30" i="6"/>
  <c r="I27" i="6"/>
  <c r="E30" i="6"/>
  <c r="F27" i="6"/>
  <c r="K50" i="7" l="1"/>
  <c r="K47" i="7"/>
  <c r="N17" i="7"/>
  <c r="N14" i="7" s="1"/>
  <c r="N10" i="7" s="1"/>
  <c r="N40" i="7" s="1"/>
  <c r="M14" i="7"/>
  <c r="M10" i="7" s="1"/>
  <c r="M40" i="7" s="1"/>
  <c r="L42" i="7"/>
  <c r="L45" i="7" s="1"/>
  <c r="L69" i="7"/>
  <c r="J50" i="7"/>
  <c r="J47" i="7"/>
  <c r="E56" i="6"/>
  <c r="E57" i="6" s="1"/>
  <c r="E58" i="6" s="1"/>
  <c r="E32" i="6"/>
  <c r="F32" i="6" s="1"/>
  <c r="F30" i="6"/>
  <c r="G56" i="6"/>
  <c r="G57" i="6" s="1"/>
  <c r="G58" i="6" s="1"/>
  <c r="G32" i="6"/>
  <c r="I32" i="6" s="1"/>
  <c r="I30" i="6"/>
  <c r="J55" i="6"/>
  <c r="J57" i="6" s="1"/>
  <c r="J58" i="6" s="1"/>
  <c r="J42" i="6"/>
  <c r="J38" i="6"/>
  <c r="L50" i="7" l="1"/>
  <c r="L47" i="7"/>
  <c r="J68" i="7"/>
  <c r="J70" i="7" s="1"/>
  <c r="J71" i="7" s="1"/>
  <c r="J52" i="7"/>
  <c r="J48" i="7"/>
  <c r="M69" i="7"/>
  <c r="M42" i="7"/>
  <c r="M45" i="7" s="1"/>
  <c r="K68" i="7"/>
  <c r="K70" i="7" s="1"/>
  <c r="K71" i="7" s="1"/>
  <c r="K52" i="7"/>
  <c r="K48" i="7"/>
  <c r="N42" i="7"/>
  <c r="N45" i="7" s="1"/>
  <c r="N69" i="7"/>
  <c r="L68" i="7" l="1"/>
  <c r="L70" i="7" s="1"/>
  <c r="L71" i="7" s="1"/>
  <c r="L52" i="7"/>
  <c r="L48" i="7"/>
  <c r="N50" i="7"/>
  <c r="N47" i="7"/>
  <c r="M50" i="7"/>
  <c r="M47" i="7"/>
  <c r="M68" i="7" l="1"/>
  <c r="M70" i="7" s="1"/>
  <c r="M71" i="7" s="1"/>
  <c r="M52" i="7"/>
  <c r="M48" i="7"/>
  <c r="N68" i="7"/>
  <c r="N70" i="7" s="1"/>
  <c r="N71" i="7" s="1"/>
  <c r="N52" i="7"/>
  <c r="N48" i="7"/>
</calcChain>
</file>

<file path=xl/sharedStrings.xml><?xml version="1.0" encoding="utf-8"?>
<sst xmlns="http://schemas.openxmlformats.org/spreadsheetml/2006/main" count="574" uniqueCount="267">
  <si>
    <t>Наименование ТСО</t>
  </si>
  <si>
    <t>НВВ всего</t>
  </si>
  <si>
    <t>в т.ч. На покупку потерь э/э</t>
  </si>
  <si>
    <t>кол-во у.е. оборудования</t>
  </si>
  <si>
    <t>Объем поступления э/э в сеть в точках присоединения к вышестоящей смежной сети</t>
  </si>
  <si>
    <t>Полезный отпуск э/э всего</t>
  </si>
  <si>
    <t>Населению</t>
  </si>
  <si>
    <t>"прочим" потребителям</t>
  </si>
  <si>
    <t>в т.ч. (наименование потребителей</t>
  </si>
  <si>
    <t>ОАО «Автоматика»</t>
  </si>
  <si>
    <t>ОАО "Воронежская сетевая компания"</t>
  </si>
  <si>
    <t xml:space="preserve"> МУП "Водоканал"</t>
  </si>
  <si>
    <t xml:space="preserve">МБОУ для детей МУК №2                                      </t>
  </si>
  <si>
    <t>ООО "ЛОС"</t>
  </si>
  <si>
    <t xml:space="preserve"> ОГСК "Левобережник"                                          население</t>
  </si>
  <si>
    <t>ЗАО "ТЖБИ-4"</t>
  </si>
  <si>
    <t xml:space="preserve">МБУЗ ГО г. Воронеж ГП №18                           </t>
  </si>
  <si>
    <t>ВФ ФГУП НИИСК</t>
  </si>
  <si>
    <t>ИП Ситников В.В.</t>
  </si>
  <si>
    <t>ООО ОКС "Левобережник"</t>
  </si>
  <si>
    <t>ИП Добросоцких Галина Викторовна</t>
  </si>
  <si>
    <t xml:space="preserve">ИП Попов А.П. </t>
  </si>
  <si>
    <t xml:space="preserve">ООО "Химмонтаж" </t>
  </si>
  <si>
    <t>ОАО "СРСУ-7"</t>
  </si>
  <si>
    <t>ООО "Еврофлекс"</t>
  </si>
  <si>
    <t>ООО "ТОР ВМ"</t>
  </si>
  <si>
    <t>ООО "Корифей"</t>
  </si>
  <si>
    <t>ООО "Артмес"</t>
  </si>
  <si>
    <t>ООО "Эйр Продактс"</t>
  </si>
  <si>
    <t>ООО ПСК "Биосинтез"</t>
  </si>
  <si>
    <t>ООО "АВА-кров"                                                население</t>
  </si>
  <si>
    <t>тыс.руб.</t>
  </si>
  <si>
    <t>у.е.</t>
  </si>
  <si>
    <t>тыс.кВт.ч</t>
  </si>
  <si>
    <t>ОАО Воронежсинтезкаучук"</t>
  </si>
  <si>
    <t>ВН</t>
  </si>
  <si>
    <t>СН-1</t>
  </si>
  <si>
    <t>СН-2</t>
  </si>
  <si>
    <t>НН</t>
  </si>
  <si>
    <t>ГН</t>
  </si>
  <si>
    <t>доля полезного отпуска э/э потребителю в общем объеме полезного отпуска прочим потребителям %</t>
  </si>
  <si>
    <t>Приложение № 3</t>
  </si>
  <si>
    <t>Расчет тарифов на услуги по передаче электрической энергии</t>
  </si>
  <si>
    <t>ОАО "Воронежсинтезкаучук"</t>
  </si>
  <si>
    <t>на 2012-2014гг.</t>
  </si>
  <si>
    <t>п/п</t>
  </si>
  <si>
    <t>Наименование статей</t>
  </si>
  <si>
    <t>Ед. изм.</t>
  </si>
  <si>
    <t>Утверждено  на 2012г.</t>
  </si>
  <si>
    <t>Утверждено на 2013г.</t>
  </si>
  <si>
    <t>Предложение УРТ на 2014г.</t>
  </si>
  <si>
    <t>1 полугодие 2012г.</t>
  </si>
  <si>
    <t>2 полугодие 2012г.</t>
  </si>
  <si>
    <t>Средневзве-шенный на 2012г.</t>
  </si>
  <si>
    <t>1 полугодие 2013г.</t>
  </si>
  <si>
    <t>2 полугодие 2013г.</t>
  </si>
  <si>
    <t xml:space="preserve">индекс измен. к         1 п/г. 2013г. </t>
  </si>
  <si>
    <t>2013г.</t>
  </si>
  <si>
    <t xml:space="preserve">индекс  измен. к  2012г. </t>
  </si>
  <si>
    <t>1 полугодие 2014г.</t>
  </si>
  <si>
    <t>2 полугодие 2014г.</t>
  </si>
  <si>
    <t xml:space="preserve">индекс измен. к         1 п/г. 2014г. </t>
  </si>
  <si>
    <t>2014г.</t>
  </si>
  <si>
    <t xml:space="preserve">индекс  измен. к 2013г. </t>
  </si>
  <si>
    <t>1.</t>
  </si>
  <si>
    <t xml:space="preserve">Всего необходимая валовая выручка по содержанию сетей </t>
  </si>
  <si>
    <t>тыс. руб.</t>
  </si>
  <si>
    <t>2.</t>
  </si>
  <si>
    <t>Плата за потери электроэнергии</t>
  </si>
  <si>
    <t>3.</t>
  </si>
  <si>
    <t>ВСЕГО НВВ</t>
  </si>
  <si>
    <t>4.</t>
  </si>
  <si>
    <t xml:space="preserve">рентабельность </t>
  </si>
  <si>
    <t>%</t>
  </si>
  <si>
    <t>5.</t>
  </si>
  <si>
    <t>Ставка на содержание электросетей</t>
  </si>
  <si>
    <t>руб./МВА в месяц</t>
  </si>
  <si>
    <t>руб./МВт в месяц</t>
  </si>
  <si>
    <t>6.</t>
  </si>
  <si>
    <t>Ставка на оплату потерь электроэнергии</t>
  </si>
  <si>
    <t>руб/МВтч</t>
  </si>
  <si>
    <t>7.</t>
  </si>
  <si>
    <t>Одноставочный тариф на услуги по передаче электроэнергии</t>
  </si>
  <si>
    <t>Баланс электроэнергии (мощности)</t>
  </si>
  <si>
    <t>Присоединенная мощность</t>
  </si>
  <si>
    <t>МВА</t>
  </si>
  <si>
    <t>Заявленная мощность</t>
  </si>
  <si>
    <t>МВт</t>
  </si>
  <si>
    <t>Объем поступления э/энергии в сеть</t>
  </si>
  <si>
    <t>т.кВтч</t>
  </si>
  <si>
    <t>Объем поступления э/энергии на сторону</t>
  </si>
  <si>
    <t>Потери в сетях на сторону</t>
  </si>
  <si>
    <t>Объем полезного отпуска на сторону</t>
  </si>
  <si>
    <t>Справочно:</t>
  </si>
  <si>
    <t>Цена покупки потерь</t>
  </si>
  <si>
    <t>Приложение №2</t>
  </si>
  <si>
    <t xml:space="preserve">Смета  расходов по содержанию электрических сетей </t>
  </si>
  <si>
    <t>Предложение УРТ              на 2014г.</t>
  </si>
  <si>
    <t xml:space="preserve">индекс  измен. к  2013г. </t>
  </si>
  <si>
    <t>Показатели для расчета коэф. индексации ПР</t>
  </si>
  <si>
    <t>инфляция МЭР (ИПЦ)</t>
  </si>
  <si>
    <t>коэф-т  эластичности ПР по кол-ву активов</t>
  </si>
  <si>
    <t>количество активов (условных единиц)</t>
  </si>
  <si>
    <t>индекс эффективности ПР</t>
  </si>
  <si>
    <t>коэффициент индексации ПР</t>
  </si>
  <si>
    <t>Подконтрольные расходы всего, в т.ч.:</t>
  </si>
  <si>
    <t>1.1.</t>
  </si>
  <si>
    <t>Сырье, материалы, запасные части, инструмент, топливо</t>
  </si>
  <si>
    <t>1.2.</t>
  </si>
  <si>
    <t>Работы и услуги производственного характера</t>
  </si>
  <si>
    <t>1.3.</t>
  </si>
  <si>
    <t>Расходы на оплату труда</t>
  </si>
  <si>
    <t>1.4.</t>
  </si>
  <si>
    <t>Прочие подконтрольные расходы, всего, в т.ч.:</t>
  </si>
  <si>
    <t>1.4.1.</t>
  </si>
  <si>
    <t>Ремонт основных фондов</t>
  </si>
  <si>
    <t>1.4.2.</t>
  </si>
  <si>
    <t>Услуги связи</t>
  </si>
  <si>
    <t>1.4.3.</t>
  </si>
  <si>
    <t>Расходы на услуги вневедомственной охраны и коммунального хозяйства</t>
  </si>
  <si>
    <t>1.4.4.</t>
  </si>
  <si>
    <t>Расходы на юридич. и  информац. услуги</t>
  </si>
  <si>
    <t>1.4.5.</t>
  </si>
  <si>
    <t>Расходы на аудит. и консультационные услуги</t>
  </si>
  <si>
    <t>1.4.6.</t>
  </si>
  <si>
    <t>Транспортные услуги</t>
  </si>
  <si>
    <t>1.4.7.</t>
  </si>
  <si>
    <t>Расходы на командировки и представ.</t>
  </si>
  <si>
    <t>1.4.8.</t>
  </si>
  <si>
    <t>Расходы на обеспечение нормальных условий труда и мер по технике безопасности</t>
  </si>
  <si>
    <t>1.4.9.</t>
  </si>
  <si>
    <t>Расходы на страхование</t>
  </si>
  <si>
    <t>1.4.10.</t>
  </si>
  <si>
    <t>Другие прочие расходы</t>
  </si>
  <si>
    <t>1.4.11.</t>
  </si>
  <si>
    <t>Электроэнергия на хоз. нужды</t>
  </si>
  <si>
    <t>1.5.</t>
  </si>
  <si>
    <t>Подконтрольные расходы из прибыли</t>
  </si>
  <si>
    <t>Неподконтрольные расходы всего, в т.ч.:</t>
  </si>
  <si>
    <t>2.1.</t>
  </si>
  <si>
    <t>Теплоэнергия</t>
  </si>
  <si>
    <t>2.2.</t>
  </si>
  <si>
    <t>Аренда</t>
  </si>
  <si>
    <t>2.3.</t>
  </si>
  <si>
    <t>Налоги,всего, в том числе:</t>
  </si>
  <si>
    <t>2.3.1.</t>
  </si>
  <si>
    <t>плата за землю</t>
  </si>
  <si>
    <t>2.3.2.</t>
  </si>
  <si>
    <t>налог на имущество</t>
  </si>
  <si>
    <t>2.3.3.</t>
  </si>
  <si>
    <t>прочие налоги и сборы</t>
  </si>
  <si>
    <t>2.4.</t>
  </si>
  <si>
    <t>Отчисления на социальные нужды (ЕСН)</t>
  </si>
  <si>
    <t>2.5.</t>
  </si>
  <si>
    <t>Прочие неподконтрольные расходы</t>
  </si>
  <si>
    <t>2.6.</t>
  </si>
  <si>
    <t>Налог на прибыль всего, в т.ч.:</t>
  </si>
  <si>
    <t>2.6.1.</t>
  </si>
  <si>
    <t>налог на капвложения из прибыли</t>
  </si>
  <si>
    <t>2.7.</t>
  </si>
  <si>
    <t>Амортизация основных фондов</t>
  </si>
  <si>
    <t>2.8.</t>
  </si>
  <si>
    <t>Прибыль на капитальные вложения</t>
  </si>
  <si>
    <t>Всего необходимая валовая выручка по содержанию электрических сетей</t>
  </si>
  <si>
    <t xml:space="preserve">Уд. вес объема поступления эл/энергии на сторону в общем объеме поступления  в сеть </t>
  </si>
  <si>
    <t>Всего необходимая валовая выручка по содержанию сетей с учетом удельного веса на сторону</t>
  </si>
  <si>
    <t>Выпадающие доходы / другие неподконтрольные расходы</t>
  </si>
  <si>
    <t>Расходы, связанные с компенсацией незапланированных расходов (+) или полученного избытка (-)</t>
  </si>
  <si>
    <t>Численность ППП</t>
  </si>
  <si>
    <t>чел.</t>
  </si>
  <si>
    <t>Среднемесячная заработная плата</t>
  </si>
  <si>
    <t>руб.</t>
  </si>
  <si>
    <t>Приложение №1</t>
  </si>
  <si>
    <t>ФАКТ 2010г.</t>
  </si>
  <si>
    <t>ФАКТ 2011г.</t>
  </si>
  <si>
    <t>Индекс изменен.      к 2010г.      %</t>
  </si>
  <si>
    <t xml:space="preserve">Ожидаемый факт 2012г. </t>
  </si>
  <si>
    <t>Индекс изменен.     к 2011г.    %</t>
  </si>
  <si>
    <t>Предложение на 2013г.</t>
  </si>
  <si>
    <t>Материальные затраты</t>
  </si>
  <si>
    <t>Прочие подконтрольные расходы</t>
  </si>
  <si>
    <t>Электроэнергия на хозяйственные нужды</t>
  </si>
  <si>
    <t>Налоги всего, в т.ч.:</t>
  </si>
  <si>
    <t>Итого расходы на содержание сетей</t>
  </si>
  <si>
    <t>Расходы на содержание сетей с учетом уд. веса на сторону</t>
  </si>
  <si>
    <t>Другие неподконтрольные расходы</t>
  </si>
  <si>
    <t>Выпадающие доходы</t>
  </si>
  <si>
    <t xml:space="preserve">Всего расходы на содержание сетей </t>
  </si>
  <si>
    <t>Рентабельность</t>
  </si>
  <si>
    <t>10.</t>
  </si>
  <si>
    <t>Валовая прибыль всего, в т.ч.:</t>
  </si>
  <si>
    <t>10.1.</t>
  </si>
  <si>
    <t>Прибыль на развитие производства (капвложения из прибыли)</t>
  </si>
  <si>
    <t>10.2.</t>
  </si>
  <si>
    <t>Налог на прибыль</t>
  </si>
  <si>
    <t>10.3.</t>
  </si>
  <si>
    <t>Прибыль на прочие цели</t>
  </si>
  <si>
    <t>11.</t>
  </si>
  <si>
    <t>Всего необходимая валовая выручка по содержанию сетей</t>
  </si>
  <si>
    <t>12.</t>
  </si>
  <si>
    <t>13.</t>
  </si>
  <si>
    <t>руб./МВА</t>
  </si>
  <si>
    <t>14.</t>
  </si>
  <si>
    <t>Плата за потери</t>
  </si>
  <si>
    <t>15.</t>
  </si>
  <si>
    <t>тыс. кВтч</t>
  </si>
  <si>
    <t>16.</t>
  </si>
  <si>
    <t>Ставка на оплату потерь</t>
  </si>
  <si>
    <t>17.</t>
  </si>
  <si>
    <t>1. Объем поступления э/энергии в сеть</t>
  </si>
  <si>
    <t>2. Объем поступления э/энергии на сторону</t>
  </si>
  <si>
    <t>3. Потери в сетях на сторону</t>
  </si>
  <si>
    <t>4. Потери в сетях на сторону</t>
  </si>
  <si>
    <t>5. Цена покупки потерь</t>
  </si>
  <si>
    <t>6. Численность ППП</t>
  </si>
  <si>
    <t>7. Среднемесячная заработная плата</t>
  </si>
  <si>
    <t>8. Фактическая оплата потерь ОАО "Сибурэнергоменеджмент"</t>
  </si>
  <si>
    <t>ПЕРЕПЛАТА</t>
  </si>
  <si>
    <t xml:space="preserve">    Результат деятельности</t>
  </si>
  <si>
    <t>1. Доходы от реализации услуг по передаче э/энергии</t>
  </si>
  <si>
    <t>2. Расходы на оказание услуг по передаче э/энергии</t>
  </si>
  <si>
    <t>3. Прибыль/ -Убыток</t>
  </si>
  <si>
    <t>4. Рентабельность</t>
  </si>
  <si>
    <t xml:space="preserve">Смета  расходов на услуги по передаче электрической энергии </t>
  </si>
  <si>
    <t>на 2010-2012гг.</t>
  </si>
  <si>
    <t>План  на 2012г.</t>
  </si>
  <si>
    <t>Факт 2013г.</t>
  </si>
  <si>
    <t xml:space="preserve">ПЛАН 2014г. </t>
  </si>
  <si>
    <t xml:space="preserve">Ожидаемый факт 2014г. </t>
  </si>
  <si>
    <t>Предложение  2015г.</t>
  </si>
  <si>
    <t>Предложение  2016г.</t>
  </si>
  <si>
    <t>Предложение  2017г.</t>
  </si>
  <si>
    <t>Предложение  2018г.</t>
  </si>
  <si>
    <t>Предложение  2019г.</t>
  </si>
  <si>
    <t xml:space="preserve">Работы и услуги пр-го характера </t>
  </si>
  <si>
    <t>Прочие расходы, всего, в т.ч.:</t>
  </si>
  <si>
    <t>услуги связи</t>
  </si>
  <si>
    <t>Расходы на услуги вневед. охраны и ком х-ва</t>
  </si>
  <si>
    <t>Расходы на юр и информ услуги</t>
  </si>
  <si>
    <t>Расх на аудит и конс-е услуги</t>
  </si>
  <si>
    <t>Расходы на команд и представ</t>
  </si>
  <si>
    <t>Подконтрольные р-ды из п-ли</t>
  </si>
  <si>
    <t>Аренда, всего</t>
  </si>
  <si>
    <t>Налог на имущество</t>
  </si>
  <si>
    <t>Прочие налоги и сборы</t>
  </si>
  <si>
    <t>Налог на прибыль, в том числе:</t>
  </si>
  <si>
    <t>Амортизация ОС</t>
  </si>
  <si>
    <t>Итого необходимая валовая выручка по содержанию сетей</t>
  </si>
  <si>
    <t>Необходимая валовая выручка по содержанию сетей с учетом удельного веса    на сторону</t>
  </si>
  <si>
    <t>8.</t>
  </si>
  <si>
    <t xml:space="preserve">Плата за потери электроэнергии </t>
  </si>
  <si>
    <t>9.</t>
  </si>
  <si>
    <t>рентабельность</t>
  </si>
  <si>
    <t>руб./МВА*мес</t>
  </si>
  <si>
    <t>руб./МВт*мес</t>
  </si>
  <si>
    <t>1. Присоединенная мощность</t>
  </si>
  <si>
    <t>2. Заявленная мощность</t>
  </si>
  <si>
    <t>3. Объем поступления э/энергии в сеть</t>
  </si>
  <si>
    <t>4. Объем поступления э/энергии на сторону</t>
  </si>
  <si>
    <t>5. Потери в сетях на сторону</t>
  </si>
  <si>
    <t>6. Потери в сетях на сторону</t>
  </si>
  <si>
    <t>7.Объем полезного отпуска на сторону</t>
  </si>
  <si>
    <t>1. Цена покупки потерь</t>
  </si>
  <si>
    <t>2. Численность ППП</t>
  </si>
  <si>
    <t>3. Среднемесячная заработная плата</t>
  </si>
  <si>
    <t>4. Фактическая оплата потерь ОАО "Сибурэнергоменеджмент"</t>
  </si>
  <si>
    <t>на 2015-2019гг.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</si>
</sst>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00"/>
    <numFmt numFmtId="166" formatCode="0.0000"/>
    <numFmt numFmtId="167" formatCode="0.00000"/>
    <numFmt numFmtId="168" formatCode="#,##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9.5"/>
      <name val="Times New Roman"/>
      <family val="1"/>
      <charset val="204"/>
    </font>
    <font>
      <sz val="7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9"/>
      <color indexed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gray06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gray0625">
        <bgColor indexed="9"/>
      </patternFill>
    </fill>
    <fill>
      <patternFill patternType="gray0625">
        <bgColor indexed="13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/>
      <right style="thin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2">
    <xf numFmtId="0" fontId="0" fillId="0" borderId="0" xfId="0"/>
    <xf numFmtId="0" fontId="2" fillId="0" borderId="0" xfId="0" applyFont="1" applyFill="1"/>
    <xf numFmtId="0" fontId="3" fillId="0" borderId="2" xfId="0" applyFont="1" applyFill="1" applyBorder="1" applyAlignment="1">
      <alignment horizontal="left" textRotation="90"/>
    </xf>
    <xf numFmtId="0" fontId="4" fillId="0" borderId="2" xfId="0" applyFont="1" applyFill="1" applyBorder="1" applyAlignment="1">
      <alignment horizontal="left" textRotation="90" wrapText="1"/>
    </xf>
    <xf numFmtId="0" fontId="3" fillId="0" borderId="2" xfId="0" applyFont="1" applyFill="1" applyBorder="1" applyAlignment="1">
      <alignment horizontal="left" vertical="center" textRotation="90"/>
    </xf>
    <xf numFmtId="0" fontId="4" fillId="0" borderId="2" xfId="0" applyFont="1" applyFill="1" applyBorder="1" applyAlignment="1">
      <alignment horizontal="left" textRotation="90"/>
    </xf>
    <xf numFmtId="0" fontId="3" fillId="0" borderId="2" xfId="0" applyFont="1" applyFill="1" applyBorder="1" applyAlignment="1">
      <alignment vertical="center" textRotation="90"/>
    </xf>
    <xf numFmtId="0" fontId="2" fillId="0" borderId="2" xfId="0" applyFont="1" applyFill="1" applyBorder="1" applyAlignment="1">
      <alignment horizontal="center" vertical="center"/>
    </xf>
    <xf numFmtId="0" fontId="0" fillId="0" borderId="7" xfId="0" applyBorder="1"/>
    <xf numFmtId="0" fontId="0" fillId="0" borderId="2" xfId="0" applyBorder="1"/>
    <xf numFmtId="4" fontId="0" fillId="0" borderId="2" xfId="0" applyNumberFormat="1" applyBorder="1"/>
    <xf numFmtId="4" fontId="0" fillId="0" borderId="5" xfId="0" applyNumberFormat="1" applyBorder="1"/>
    <xf numFmtId="4" fontId="5" fillId="0" borderId="2" xfId="0" applyNumberFormat="1" applyFont="1" applyBorder="1"/>
    <xf numFmtId="0" fontId="0" fillId="0" borderId="5" xfId="0" applyBorder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0" fillId="0" borderId="0" xfId="0" applyFont="1"/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2" fontId="11" fillId="0" borderId="2" xfId="0" applyNumberFormat="1" applyFont="1" applyFill="1" applyBorder="1" applyAlignment="1">
      <alignment horizontal="right" vertical="center"/>
    </xf>
    <xf numFmtId="2" fontId="12" fillId="0" borderId="2" xfId="0" applyNumberFormat="1" applyFont="1" applyFill="1" applyBorder="1" applyAlignment="1" applyProtection="1">
      <alignment horizontal="right" vertical="center" wrapText="1"/>
    </xf>
    <xf numFmtId="164" fontId="13" fillId="2" borderId="2" xfId="0" applyNumberFormat="1" applyFont="1" applyFill="1" applyBorder="1" applyAlignment="1" applyProtection="1">
      <alignment horizontal="right" vertical="center" wrapText="1"/>
    </xf>
    <xf numFmtId="2" fontId="3" fillId="2" borderId="2" xfId="0" applyNumberFormat="1" applyFont="1" applyFill="1" applyBorder="1" applyAlignment="1">
      <alignment horizontal="right" vertical="center"/>
    </xf>
    <xf numFmtId="164" fontId="3" fillId="2" borderId="2" xfId="0" applyNumberFormat="1" applyFont="1" applyFill="1" applyBorder="1" applyAlignment="1">
      <alignment horizontal="right" vertical="center"/>
    </xf>
    <xf numFmtId="0" fontId="3" fillId="0" borderId="2" xfId="0" applyFont="1" applyBorder="1" applyAlignment="1">
      <alignment vertical="center"/>
    </xf>
    <xf numFmtId="0" fontId="14" fillId="0" borderId="2" xfId="0" applyFont="1" applyFill="1" applyBorder="1" applyAlignment="1">
      <alignment horizontal="right" vertical="center"/>
    </xf>
    <xf numFmtId="2" fontId="14" fillId="0" borderId="2" xfId="0" applyNumberFormat="1" applyFont="1" applyFill="1" applyBorder="1" applyAlignment="1">
      <alignment horizontal="right" vertical="center"/>
    </xf>
    <xf numFmtId="0" fontId="15" fillId="0" borderId="2" xfId="0" applyFont="1" applyFill="1" applyBorder="1" applyAlignment="1" applyProtection="1">
      <alignment horizontal="right" vertical="center" wrapText="1"/>
    </xf>
    <xf numFmtId="2" fontId="15" fillId="0" borderId="2" xfId="0" applyNumberFormat="1" applyFont="1" applyFill="1" applyBorder="1" applyAlignment="1" applyProtection="1">
      <alignment horizontal="right" vertical="center" wrapText="1"/>
    </xf>
    <xf numFmtId="164" fontId="13" fillId="0" borderId="2" xfId="0" applyNumberFormat="1" applyFont="1" applyFill="1" applyBorder="1" applyAlignment="1" applyProtection="1">
      <alignment horizontal="right" vertical="center" wrapText="1"/>
    </xf>
    <xf numFmtId="2" fontId="3" fillId="0" borderId="2" xfId="0" applyNumberFormat="1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horizontal="right" vertical="center"/>
    </xf>
    <xf numFmtId="0" fontId="10" fillId="0" borderId="2" xfId="0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right" vertical="center"/>
    </xf>
    <xf numFmtId="0" fontId="12" fillId="0" borderId="2" xfId="0" applyFont="1" applyFill="1" applyBorder="1" applyAlignment="1" applyProtection="1">
      <alignment horizontal="right" vertical="center" wrapText="1"/>
    </xf>
    <xf numFmtId="0" fontId="3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right"/>
    </xf>
    <xf numFmtId="2" fontId="8" fillId="0" borderId="2" xfId="0" applyNumberFormat="1" applyFont="1" applyFill="1" applyBorder="1" applyAlignment="1">
      <alignment horizontal="right" vertical="center"/>
    </xf>
    <xf numFmtId="0" fontId="3" fillId="0" borderId="2" xfId="0" applyFont="1" applyFill="1" applyBorder="1" applyAlignment="1">
      <alignment horizontal="right" vertical="center"/>
    </xf>
    <xf numFmtId="0" fontId="3" fillId="0" borderId="0" xfId="0" applyFont="1" applyFill="1"/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165" fontId="14" fillId="0" borderId="2" xfId="0" applyNumberFormat="1" applyFont="1" applyFill="1" applyBorder="1" applyAlignment="1">
      <alignment horizontal="right"/>
    </xf>
    <xf numFmtId="164" fontId="3" fillId="0" borderId="2" xfId="0" applyNumberFormat="1" applyFont="1" applyFill="1" applyBorder="1" applyAlignment="1" applyProtection="1">
      <alignment horizontal="right" vertical="center" wrapText="1"/>
    </xf>
    <xf numFmtId="164" fontId="3" fillId="2" borderId="2" xfId="0" applyNumberFormat="1" applyFont="1" applyFill="1" applyBorder="1" applyAlignment="1" applyProtection="1">
      <alignment horizontal="right" vertical="center" wrapText="1"/>
    </xf>
    <xf numFmtId="0" fontId="3" fillId="0" borderId="2" xfId="0" applyFont="1" applyBorder="1" applyAlignment="1">
      <alignment horizontal="left" vertical="center"/>
    </xf>
    <xf numFmtId="0" fontId="14" fillId="0" borderId="2" xfId="0" applyFont="1" applyFill="1" applyBorder="1" applyAlignment="1">
      <alignment horizontal="right"/>
    </xf>
    <xf numFmtId="2" fontId="3" fillId="3" borderId="2" xfId="0" applyNumberFormat="1" applyFont="1" applyFill="1" applyBorder="1" applyAlignment="1">
      <alignment horizontal="right" vertical="center"/>
    </xf>
    <xf numFmtId="2" fontId="14" fillId="0" borderId="2" xfId="0" applyNumberFormat="1" applyFont="1" applyFill="1" applyBorder="1" applyAlignment="1">
      <alignment horizontal="right"/>
    </xf>
    <xf numFmtId="0" fontId="8" fillId="0" borderId="0" xfId="0" applyFont="1"/>
    <xf numFmtId="164" fontId="13" fillId="0" borderId="0" xfId="0" applyNumberFormat="1" applyFont="1" applyFill="1" applyBorder="1" applyAlignment="1" applyProtection="1">
      <alignment horizontal="right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17" fillId="0" borderId="1" xfId="0" applyFont="1" applyBorder="1" applyAlignment="1">
      <alignment horizontal="left" vertical="center"/>
    </xf>
    <xf numFmtId="0" fontId="8" fillId="0" borderId="2" xfId="0" applyFont="1" applyBorder="1" applyAlignment="1">
      <alignment horizontal="center"/>
    </xf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3" fillId="0" borderId="2" xfId="0" applyNumberFormat="1" applyFont="1" applyFill="1" applyBorder="1" applyAlignment="1">
      <alignment horizontal="center"/>
    </xf>
    <xf numFmtId="0" fontId="17" fillId="0" borderId="2" xfId="0" applyFont="1" applyBorder="1"/>
    <xf numFmtId="166" fontId="17" fillId="0" borderId="2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2" xfId="0" applyFont="1" applyBorder="1" applyAlignment="1">
      <alignment horizontal="left" vertical="center"/>
    </xf>
    <xf numFmtId="0" fontId="18" fillId="0" borderId="2" xfId="0" applyFont="1" applyBorder="1" applyAlignment="1">
      <alignment horizontal="center" vertical="center"/>
    </xf>
    <xf numFmtId="2" fontId="14" fillId="2" borderId="4" xfId="0" applyNumberFormat="1" applyFont="1" applyFill="1" applyBorder="1" applyAlignment="1">
      <alignment horizontal="right" vertical="center"/>
    </xf>
    <xf numFmtId="164" fontId="13" fillId="2" borderId="10" xfId="0" applyNumberFormat="1" applyFont="1" applyFill="1" applyBorder="1" applyAlignment="1" applyProtection="1">
      <alignment horizontal="right" vertical="center" wrapText="1"/>
    </xf>
    <xf numFmtId="2" fontId="14" fillId="3" borderId="4" xfId="0" applyNumberFormat="1" applyFont="1" applyFill="1" applyBorder="1" applyAlignment="1">
      <alignment horizontal="right" vertical="center"/>
    </xf>
    <xf numFmtId="2" fontId="14" fillId="4" borderId="2" xfId="0" applyNumberFormat="1" applyFont="1" applyFill="1" applyBorder="1" applyAlignment="1">
      <alignment vertical="center"/>
    </xf>
    <xf numFmtId="49" fontId="3" fillId="0" borderId="2" xfId="0" applyNumberFormat="1" applyFont="1" applyBorder="1" applyAlignment="1">
      <alignment horizontal="center"/>
    </xf>
    <xf numFmtId="2" fontId="14" fillId="5" borderId="2" xfId="0" applyNumberFormat="1" applyFont="1" applyFill="1" applyBorder="1" applyAlignment="1">
      <alignment vertical="center"/>
    </xf>
    <xf numFmtId="0" fontId="13" fillId="0" borderId="10" xfId="0" applyFont="1" applyFill="1" applyBorder="1" applyAlignment="1" applyProtection="1">
      <alignment horizontal="left" vertical="center" wrapText="1"/>
    </xf>
    <xf numFmtId="2" fontId="14" fillId="2" borderId="2" xfId="0" applyNumberFormat="1" applyFont="1" applyFill="1" applyBorder="1" applyAlignment="1">
      <alignment vertical="center"/>
    </xf>
    <xf numFmtId="0" fontId="3" fillId="0" borderId="2" xfId="0" applyNumberFormat="1" applyFont="1" applyBorder="1" applyAlignment="1">
      <alignment horizontal="center"/>
    </xf>
    <xf numFmtId="0" fontId="13" fillId="0" borderId="11" xfId="0" applyFont="1" applyFill="1" applyBorder="1" applyAlignment="1" applyProtection="1">
      <alignment horizontal="left" vertical="center" wrapText="1"/>
    </xf>
    <xf numFmtId="49" fontId="17" fillId="0" borderId="2" xfId="0" applyNumberFormat="1" applyFont="1" applyBorder="1" applyAlignment="1">
      <alignment vertical="center" wrapText="1"/>
    </xf>
    <xf numFmtId="2" fontId="12" fillId="2" borderId="12" xfId="0" applyNumberFormat="1" applyFont="1" applyFill="1" applyBorder="1" applyAlignment="1" applyProtection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2" fontId="15" fillId="2" borderId="11" xfId="0" applyNumberFormat="1" applyFont="1" applyFill="1" applyBorder="1" applyAlignment="1" applyProtection="1">
      <alignment horizontal="right" vertical="center" wrapText="1"/>
    </xf>
    <xf numFmtId="164" fontId="13" fillId="0" borderId="11" xfId="0" applyNumberFormat="1" applyFont="1" applyFill="1" applyBorder="1" applyAlignment="1" applyProtection="1">
      <alignment horizontal="right" vertical="center" wrapText="1"/>
    </xf>
    <xf numFmtId="164" fontId="13" fillId="0" borderId="10" xfId="0" applyNumberFormat="1" applyFont="1" applyFill="1" applyBorder="1" applyAlignment="1" applyProtection="1">
      <alignment horizontal="right" vertical="center" wrapText="1"/>
    </xf>
    <xf numFmtId="0" fontId="3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right" vertical="center" wrapText="1"/>
    </xf>
    <xf numFmtId="164" fontId="13" fillId="2" borderId="1" xfId="0" applyNumberFormat="1" applyFont="1" applyFill="1" applyBorder="1" applyAlignment="1" applyProtection="1">
      <alignment horizontal="right" vertical="center" wrapText="1"/>
    </xf>
    <xf numFmtId="2" fontId="12" fillId="2" borderId="1" xfId="0" applyNumberFormat="1" applyFont="1" applyFill="1" applyBorder="1" applyAlignment="1" applyProtection="1">
      <alignment horizontal="right" vertical="center" wrapText="1"/>
    </xf>
    <xf numFmtId="164" fontId="13" fillId="2" borderId="11" xfId="0" applyNumberFormat="1" applyFont="1" applyFill="1" applyBorder="1" applyAlignment="1" applyProtection="1">
      <alignment horizontal="right" vertical="center" wrapText="1"/>
    </xf>
    <xf numFmtId="0" fontId="13" fillId="0" borderId="2" xfId="0" applyFont="1" applyFill="1" applyBorder="1" applyAlignment="1" applyProtection="1">
      <alignment vertical="center" wrapText="1"/>
    </xf>
    <xf numFmtId="0" fontId="12" fillId="2" borderId="2" xfId="0" applyFont="1" applyFill="1" applyBorder="1" applyAlignment="1" applyProtection="1">
      <alignment horizontal="right" vertical="center" wrapText="1"/>
    </xf>
    <xf numFmtId="2" fontId="12" fillId="2" borderId="2" xfId="0" applyNumberFormat="1" applyFont="1" applyFill="1" applyBorder="1" applyAlignment="1" applyProtection="1">
      <alignment horizontal="right" vertical="center" wrapText="1"/>
    </xf>
    <xf numFmtId="49" fontId="16" fillId="0" borderId="2" xfId="0" applyNumberFormat="1" applyFont="1" applyBorder="1" applyAlignment="1">
      <alignment vertical="center" wrapText="1"/>
    </xf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164" fontId="14" fillId="3" borderId="4" xfId="0" applyNumberFormat="1" applyFont="1" applyFill="1" applyBorder="1" applyAlignment="1">
      <alignment horizontal="right" vertical="center"/>
    </xf>
    <xf numFmtId="164" fontId="14" fillId="3" borderId="4" xfId="0" applyNumberFormat="1" applyFont="1" applyFill="1" applyBorder="1" applyAlignment="1">
      <alignment vertical="center"/>
    </xf>
    <xf numFmtId="164" fontId="13" fillId="2" borderId="4" xfId="0" applyNumberFormat="1" applyFont="1" applyFill="1" applyBorder="1" applyAlignment="1" applyProtection="1">
      <alignment horizontal="right" vertical="center" wrapText="1"/>
    </xf>
    <xf numFmtId="164" fontId="13" fillId="2" borderId="13" xfId="0" applyNumberFormat="1" applyFont="1" applyFill="1" applyBorder="1" applyAlignment="1" applyProtection="1">
      <alignment horizontal="right" vertical="center" wrapText="1"/>
    </xf>
    <xf numFmtId="0" fontId="3" fillId="0" borderId="2" xfId="0" applyFont="1" applyBorder="1" applyAlignment="1">
      <alignment horizontal="left"/>
    </xf>
    <xf numFmtId="1" fontId="15" fillId="2" borderId="2" xfId="0" applyNumberFormat="1" applyFont="1" applyFill="1" applyBorder="1" applyAlignment="1" applyProtection="1">
      <alignment horizontal="right" vertical="center" wrapText="1"/>
    </xf>
    <xf numFmtId="167" fontId="8" fillId="0" borderId="0" xfId="0" applyNumberFormat="1" applyFont="1"/>
    <xf numFmtId="0" fontId="8" fillId="0" borderId="0" xfId="0" applyFont="1" applyBorder="1" applyAlignment="1">
      <alignment horizontal="center"/>
    </xf>
    <xf numFmtId="2" fontId="3" fillId="0" borderId="0" xfId="0" applyNumberFormat="1" applyFont="1"/>
    <xf numFmtId="0" fontId="3" fillId="0" borderId="0" xfId="0" applyFont="1" applyBorder="1"/>
    <xf numFmtId="0" fontId="7" fillId="0" borderId="9" xfId="0" applyFont="1" applyBorder="1" applyAlignment="1">
      <alignment horizontal="center" vertical="center" wrapText="1"/>
    </xf>
    <xf numFmtId="0" fontId="3" fillId="0" borderId="9" xfId="0" applyFont="1" applyBorder="1"/>
    <xf numFmtId="2" fontId="3" fillId="2" borderId="4" xfId="0" applyNumberFormat="1" applyFont="1" applyFill="1" applyBorder="1" applyAlignment="1">
      <alignment horizontal="right" vertical="justify"/>
    </xf>
    <xf numFmtId="2" fontId="3" fillId="0" borderId="4" xfId="0" applyNumberFormat="1" applyFont="1" applyFill="1" applyBorder="1" applyAlignment="1">
      <alignment horizontal="right" vertical="justify"/>
    </xf>
    <xf numFmtId="0" fontId="3" fillId="4" borderId="2" xfId="0" applyFont="1" applyFill="1" applyBorder="1"/>
    <xf numFmtId="2" fontId="3" fillId="4" borderId="2" xfId="0" applyNumberFormat="1" applyFont="1" applyFill="1" applyBorder="1" applyAlignment="1">
      <alignment vertical="center"/>
    </xf>
    <xf numFmtId="164" fontId="8" fillId="3" borderId="2" xfId="0" applyNumberFormat="1" applyFont="1" applyFill="1" applyBorder="1" applyAlignment="1">
      <alignment horizontal="right" vertical="center"/>
    </xf>
    <xf numFmtId="2" fontId="3" fillId="4" borderId="2" xfId="0" applyNumberFormat="1" applyFont="1" applyFill="1" applyBorder="1"/>
    <xf numFmtId="49" fontId="3" fillId="0" borderId="2" xfId="0" applyNumberFormat="1" applyFont="1" applyBorder="1" applyAlignment="1">
      <alignment vertical="center"/>
    </xf>
    <xf numFmtId="2" fontId="3" fillId="2" borderId="2" xfId="0" applyNumberFormat="1" applyFont="1" applyFill="1" applyBorder="1"/>
    <xf numFmtId="2" fontId="3" fillId="5" borderId="2" xfId="0" applyNumberFormat="1" applyFont="1" applyFill="1" applyBorder="1"/>
    <xf numFmtId="0" fontId="3" fillId="3" borderId="2" xfId="0" applyFont="1" applyFill="1" applyBorder="1" applyAlignment="1">
      <alignment vertical="center"/>
    </xf>
    <xf numFmtId="2" fontId="3" fillId="3" borderId="2" xfId="0" applyNumberFormat="1" applyFont="1" applyFill="1" applyBorder="1" applyAlignment="1">
      <alignment vertical="center"/>
    </xf>
    <xf numFmtId="0" fontId="17" fillId="0" borderId="2" xfId="0" applyFont="1" applyBorder="1" applyAlignment="1">
      <alignment vertical="center"/>
    </xf>
    <xf numFmtId="2" fontId="3" fillId="2" borderId="2" xfId="0" applyNumberFormat="1" applyFont="1" applyFill="1" applyBorder="1" applyAlignment="1">
      <alignment vertical="center"/>
    </xf>
    <xf numFmtId="2" fontId="3" fillId="0" borderId="4" xfId="0" applyNumberFormat="1" applyFont="1" applyFill="1" applyBorder="1" applyAlignment="1">
      <alignment horizontal="right" vertical="center"/>
    </xf>
    <xf numFmtId="164" fontId="8" fillId="2" borderId="2" xfId="0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2" fontId="8" fillId="3" borderId="2" xfId="0" applyNumberFormat="1" applyFont="1" applyFill="1" applyBorder="1" applyAlignment="1">
      <alignment horizontal="right" vertical="center"/>
    </xf>
    <xf numFmtId="1" fontId="3" fillId="3" borderId="2" xfId="0" applyNumberFormat="1" applyFont="1" applyFill="1" applyBorder="1" applyAlignment="1">
      <alignment vertical="center"/>
    </xf>
    <xf numFmtId="2" fontId="17" fillId="3" borderId="2" xfId="0" applyNumberFormat="1" applyFont="1" applyFill="1" applyBorder="1" applyAlignment="1">
      <alignment vertical="center"/>
    </xf>
    <xf numFmtId="2" fontId="3" fillId="3" borderId="2" xfId="0" applyNumberFormat="1" applyFont="1" applyFill="1" applyBorder="1"/>
    <xf numFmtId="0" fontId="18" fillId="0" borderId="2" xfId="0" applyFont="1" applyBorder="1" applyAlignment="1">
      <alignment horizontal="center"/>
    </xf>
    <xf numFmtId="2" fontId="17" fillId="3" borderId="2" xfId="0" applyNumberFormat="1" applyFont="1" applyFill="1" applyBorder="1"/>
    <xf numFmtId="164" fontId="3" fillId="4" borderId="2" xfId="0" applyNumberFormat="1" applyFont="1" applyFill="1" applyBorder="1"/>
    <xf numFmtId="164" fontId="3" fillId="3" borderId="2" xfId="0" applyNumberFormat="1" applyFont="1" applyFill="1" applyBorder="1"/>
    <xf numFmtId="0" fontId="17" fillId="0" borderId="2" xfId="0" applyFont="1" applyBorder="1" applyAlignment="1">
      <alignment wrapText="1"/>
    </xf>
    <xf numFmtId="2" fontId="17" fillId="2" borderId="2" xfId="0" applyNumberFormat="1" applyFont="1" applyFill="1" applyBorder="1" applyAlignment="1">
      <alignment vertical="center"/>
    </xf>
    <xf numFmtId="0" fontId="16" fillId="0" borderId="2" xfId="0" applyFont="1" applyBorder="1" applyAlignment="1">
      <alignment horizontal="left"/>
    </xf>
    <xf numFmtId="0" fontId="3" fillId="3" borderId="2" xfId="0" applyFont="1" applyFill="1" applyBorder="1"/>
    <xf numFmtId="164" fontId="3" fillId="4" borderId="2" xfId="0" applyNumberFormat="1" applyFont="1" applyFill="1" applyBorder="1" applyAlignment="1">
      <alignment vertical="center"/>
    </xf>
    <xf numFmtId="165" fontId="3" fillId="4" borderId="2" xfId="0" applyNumberFormat="1" applyFont="1" applyFill="1" applyBorder="1"/>
    <xf numFmtId="165" fontId="3" fillId="4" borderId="2" xfId="0" applyNumberFormat="1" applyFont="1" applyFill="1" applyBorder="1" applyAlignment="1">
      <alignment vertical="center"/>
    </xf>
    <xf numFmtId="2" fontId="3" fillId="5" borderId="2" xfId="0" applyNumberFormat="1" applyFont="1" applyFill="1" applyBorder="1" applyAlignment="1">
      <alignment vertical="center"/>
    </xf>
    <xf numFmtId="1" fontId="3" fillId="2" borderId="2" xfId="0" applyNumberFormat="1" applyFont="1" applyFill="1" applyBorder="1" applyAlignment="1">
      <alignment vertical="center"/>
    </xf>
    <xf numFmtId="0" fontId="3" fillId="0" borderId="2" xfId="0" applyFont="1" applyFill="1" applyBorder="1"/>
    <xf numFmtId="2" fontId="3" fillId="0" borderId="2" xfId="0" applyNumberFormat="1" applyFont="1" applyBorder="1"/>
    <xf numFmtId="0" fontId="3" fillId="0" borderId="2" xfId="0" applyFont="1" applyBorder="1" applyAlignment="1"/>
    <xf numFmtId="0" fontId="3" fillId="0" borderId="8" xfId="0" applyFont="1" applyBorder="1" applyAlignment="1"/>
    <xf numFmtId="0" fontId="3" fillId="0" borderId="5" xfId="0" applyFont="1" applyBorder="1" applyAlignment="1"/>
    <xf numFmtId="2" fontId="3" fillId="0" borderId="2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2" fontId="3" fillId="0" borderId="5" xfId="0" applyNumberFormat="1" applyFont="1" applyBorder="1" applyAlignment="1"/>
    <xf numFmtId="2" fontId="3" fillId="0" borderId="2" xfId="0" applyNumberFormat="1" applyFont="1" applyBorder="1" applyAlignment="1"/>
    <xf numFmtId="2" fontId="3" fillId="0" borderId="5" xfId="0" applyNumberFormat="1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2" fontId="8" fillId="3" borderId="2" xfId="0" applyNumberFormat="1" applyFont="1" applyFill="1" applyBorder="1" applyAlignment="1">
      <alignment vertical="center"/>
    </xf>
    <xf numFmtId="2" fontId="8" fillId="3" borderId="0" xfId="0" applyNumberFormat="1" applyFont="1" applyFill="1" applyBorder="1" applyAlignment="1">
      <alignment vertical="center"/>
    </xf>
    <xf numFmtId="164" fontId="8" fillId="3" borderId="2" xfId="0" applyNumberFormat="1" applyFont="1" applyFill="1" applyBorder="1" applyAlignment="1">
      <alignment vertical="center"/>
    </xf>
    <xf numFmtId="164" fontId="8" fillId="3" borderId="0" xfId="0" applyNumberFormat="1" applyFont="1" applyFill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2" fontId="8" fillId="3" borderId="0" xfId="0" applyNumberFormat="1" applyFont="1" applyFill="1" applyBorder="1" applyAlignment="1">
      <alignment horizontal="right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14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0" fontId="16" fillId="0" borderId="8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9" fontId="6" fillId="0" borderId="0" xfId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21" fillId="0" borderId="0" xfId="0" applyFont="1"/>
    <xf numFmtId="0" fontId="8" fillId="0" borderId="15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vertical="center" wrapText="1"/>
    </xf>
    <xf numFmtId="0" fontId="9" fillId="0" borderId="6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/>
    </xf>
    <xf numFmtId="4" fontId="11" fillId="2" borderId="2" xfId="0" applyNumberFormat="1" applyFont="1" applyFill="1" applyBorder="1" applyAlignment="1">
      <alignment horizontal="right" vertical="center"/>
    </xf>
    <xf numFmtId="0" fontId="22" fillId="0" borderId="10" xfId="0" applyFont="1" applyFill="1" applyBorder="1" applyAlignment="1" applyProtection="1">
      <alignment horizontal="center" vertical="center" wrapText="1"/>
    </xf>
    <xf numFmtId="0" fontId="14" fillId="4" borderId="2" xfId="0" applyFont="1" applyFill="1" applyBorder="1" applyAlignment="1">
      <alignment vertical="center"/>
    </xf>
    <xf numFmtId="4" fontId="14" fillId="3" borderId="2" xfId="0" applyNumberFormat="1" applyFont="1" applyFill="1" applyBorder="1" applyAlignment="1">
      <alignment horizontal="right" vertical="center"/>
    </xf>
    <xf numFmtId="4" fontId="11" fillId="5" borderId="2" xfId="0" applyNumberFormat="1" applyFont="1" applyFill="1" applyBorder="1" applyAlignment="1">
      <alignment vertical="center"/>
    </xf>
    <xf numFmtId="4" fontId="11" fillId="3" borderId="2" xfId="0" applyNumberFormat="1" applyFont="1" applyFill="1" applyBorder="1" applyAlignment="1">
      <alignment horizontal="right" vertical="center"/>
    </xf>
    <xf numFmtId="4" fontId="23" fillId="3" borderId="2" xfId="0" applyNumberFormat="1" applyFont="1" applyFill="1" applyBorder="1" applyAlignment="1">
      <alignment horizontal="right" vertical="center"/>
    </xf>
    <xf numFmtId="4" fontId="11" fillId="2" borderId="2" xfId="0" applyNumberFormat="1" applyFont="1" applyFill="1" applyBorder="1" applyAlignment="1">
      <alignment vertical="center"/>
    </xf>
    <xf numFmtId="2" fontId="14" fillId="3" borderId="2" xfId="0" applyNumberFormat="1" applyFont="1" applyFill="1" applyBorder="1" applyAlignment="1">
      <alignment vertical="center"/>
    </xf>
    <xf numFmtId="4" fontId="14" fillId="3" borderId="2" xfId="0" applyNumberFormat="1" applyFont="1" applyFill="1" applyBorder="1" applyAlignment="1">
      <alignment vertical="center"/>
    </xf>
    <xf numFmtId="49" fontId="9" fillId="0" borderId="11" xfId="0" applyNumberFormat="1" applyFont="1" applyFill="1" applyBorder="1" applyAlignment="1" applyProtection="1">
      <alignment vertical="center" wrapText="1"/>
    </xf>
    <xf numFmtId="2" fontId="15" fillId="2" borderId="17" xfId="0" applyNumberFormat="1" applyFont="1" applyFill="1" applyBorder="1" applyAlignment="1" applyProtection="1">
      <alignment horizontal="right" vertical="center" wrapText="1"/>
    </xf>
    <xf numFmtId="4" fontId="24" fillId="2" borderId="2" xfId="0" applyNumberFormat="1" applyFont="1" applyFill="1" applyBorder="1" applyAlignment="1" applyProtection="1">
      <alignment horizontal="right" vertical="center" wrapText="1"/>
    </xf>
    <xf numFmtId="49" fontId="9" fillId="0" borderId="2" xfId="0" applyNumberFormat="1" applyFont="1" applyFill="1" applyBorder="1" applyAlignment="1" applyProtection="1">
      <alignment vertical="center" wrapText="1"/>
    </xf>
    <xf numFmtId="2" fontId="15" fillId="2" borderId="2" xfId="0" applyNumberFormat="1" applyFont="1" applyFill="1" applyBorder="1" applyAlignment="1" applyProtection="1">
      <alignment horizontal="right" vertical="center" wrapText="1"/>
    </xf>
    <xf numFmtId="4" fontId="11" fillId="2" borderId="2" xfId="0" applyNumberFormat="1" applyFont="1" applyFill="1" applyBorder="1" applyAlignment="1" applyProtection="1">
      <alignment horizontal="right" vertical="center" wrapText="1"/>
    </xf>
    <xf numFmtId="0" fontId="13" fillId="0" borderId="2" xfId="0" applyFont="1" applyFill="1" applyBorder="1" applyAlignment="1" applyProtection="1">
      <alignment horizontal="left" vertical="center" wrapText="1"/>
    </xf>
    <xf numFmtId="4" fontId="12" fillId="0" borderId="2" xfId="0" applyNumberFormat="1" applyFont="1" applyFill="1" applyBorder="1" applyAlignment="1" applyProtection="1">
      <alignment horizontal="right" vertical="center" wrapText="1"/>
    </xf>
    <xf numFmtId="0" fontId="17" fillId="0" borderId="4" xfId="0" applyFont="1" applyBorder="1"/>
    <xf numFmtId="49" fontId="9" fillId="0" borderId="3" xfId="0" applyNumberFormat="1" applyFont="1" applyFill="1" applyBorder="1" applyAlignment="1" applyProtection="1">
      <alignment vertical="center" wrapText="1"/>
    </xf>
    <xf numFmtId="2" fontId="12" fillId="2" borderId="13" xfId="0" applyNumberFormat="1" applyFont="1" applyFill="1" applyBorder="1" applyAlignment="1" applyProtection="1">
      <alignment horizontal="right" vertical="center" wrapText="1"/>
    </xf>
    <xf numFmtId="2" fontId="12" fillId="2" borderId="10" xfId="0" applyNumberFormat="1" applyFont="1" applyFill="1" applyBorder="1" applyAlignment="1" applyProtection="1">
      <alignment horizontal="right" vertical="center" wrapText="1"/>
    </xf>
    <xf numFmtId="0" fontId="15" fillId="2" borderId="10" xfId="0" applyFont="1" applyFill="1" applyBorder="1" applyAlignment="1" applyProtection="1">
      <alignment horizontal="right" vertical="center" wrapText="1"/>
    </xf>
    <xf numFmtId="2" fontId="14" fillId="2" borderId="2" xfId="0" applyNumberFormat="1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 vertical="center"/>
    </xf>
    <xf numFmtId="2" fontId="12" fillId="5" borderId="10" xfId="0" applyNumberFormat="1" applyFont="1" applyFill="1" applyBorder="1" applyAlignment="1" applyProtection="1">
      <alignment horizontal="right" vertical="center" wrapText="1"/>
    </xf>
    <xf numFmtId="4" fontId="12" fillId="5" borderId="2" xfId="0" applyNumberFormat="1" applyFont="1" applyFill="1" applyBorder="1" applyAlignment="1" applyProtection="1">
      <alignment horizontal="right" vertical="center" wrapText="1"/>
    </xf>
    <xf numFmtId="0" fontId="17" fillId="0" borderId="4" xfId="0" applyFont="1" applyBorder="1" applyAlignment="1">
      <alignment horizontal="center" vertical="center"/>
    </xf>
    <xf numFmtId="0" fontId="12" fillId="5" borderId="11" xfId="0" applyFont="1" applyFill="1" applyBorder="1" applyAlignment="1" applyProtection="1">
      <alignment horizontal="right" vertical="center" wrapText="1"/>
    </xf>
    <xf numFmtId="0" fontId="18" fillId="0" borderId="1" xfId="0" applyFont="1" applyBorder="1" applyAlignment="1">
      <alignment horizontal="center"/>
    </xf>
    <xf numFmtId="0" fontId="12" fillId="2" borderId="11" xfId="0" applyFont="1" applyFill="1" applyBorder="1" applyAlignment="1" applyProtection="1">
      <alignment horizontal="right" vertical="center" wrapText="1"/>
    </xf>
    <xf numFmtId="2" fontId="11" fillId="2" borderId="2" xfId="0" applyNumberFormat="1" applyFont="1" applyFill="1" applyBorder="1" applyAlignment="1">
      <alignment horizontal="right" vertical="center"/>
    </xf>
    <xf numFmtId="2" fontId="12" fillId="6" borderId="2" xfId="0" applyNumberFormat="1" applyFont="1" applyFill="1" applyBorder="1" applyAlignment="1" applyProtection="1">
      <alignment horizontal="right" vertical="center" wrapText="1"/>
    </xf>
    <xf numFmtId="4" fontId="12" fillId="2" borderId="2" xfId="0" applyNumberFormat="1" applyFont="1" applyFill="1" applyBorder="1" applyAlignment="1" applyProtection="1">
      <alignment horizontal="right" vertical="center" wrapText="1"/>
    </xf>
    <xf numFmtId="0" fontId="25" fillId="0" borderId="13" xfId="0" applyFont="1" applyFill="1" applyBorder="1" applyAlignment="1" applyProtection="1">
      <alignment horizontal="right" vertical="center" wrapText="1"/>
    </xf>
    <xf numFmtId="165" fontId="15" fillId="0" borderId="10" xfId="0" applyNumberFormat="1" applyFont="1" applyFill="1" applyBorder="1" applyAlignment="1" applyProtection="1">
      <alignment horizontal="right" vertical="center" wrapText="1"/>
    </xf>
    <xf numFmtId="4" fontId="15" fillId="0" borderId="2" xfId="0" applyNumberFormat="1" applyFont="1" applyFill="1" applyBorder="1" applyAlignment="1" applyProtection="1">
      <alignment vertical="center" wrapText="1"/>
    </xf>
    <xf numFmtId="0" fontId="15" fillId="0" borderId="10" xfId="0" applyFont="1" applyFill="1" applyBorder="1" applyAlignment="1" applyProtection="1">
      <alignment horizontal="right" vertical="center" wrapText="1"/>
    </xf>
    <xf numFmtId="4" fontId="14" fillId="2" borderId="2" xfId="0" applyNumberFormat="1" applyFont="1" applyFill="1" applyBorder="1" applyAlignment="1">
      <alignment horizontal="right" vertical="center"/>
    </xf>
    <xf numFmtId="4" fontId="26" fillId="3" borderId="2" xfId="0" applyNumberFormat="1" applyFont="1" applyFill="1" applyBorder="1" applyAlignment="1">
      <alignment vertical="center"/>
    </xf>
    <xf numFmtId="2" fontId="15" fillId="2" borderId="10" xfId="0" applyNumberFormat="1" applyFont="1" applyFill="1" applyBorder="1" applyAlignment="1" applyProtection="1">
      <alignment horizontal="right" vertical="center" wrapText="1"/>
    </xf>
    <xf numFmtId="168" fontId="12" fillId="2" borderId="2" xfId="0" applyNumberFormat="1" applyFont="1" applyFill="1" applyBorder="1" applyAlignment="1" applyProtection="1">
      <alignment horizontal="right" vertical="center" wrapText="1"/>
    </xf>
    <xf numFmtId="2" fontId="15" fillId="0" borderId="10" xfId="0" applyNumberFormat="1" applyFont="1" applyFill="1" applyBorder="1" applyAlignment="1" applyProtection="1">
      <alignment horizontal="right" vertical="center" wrapText="1"/>
    </xf>
    <xf numFmtId="0" fontId="16" fillId="0" borderId="5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4" fontId="14" fillId="4" borderId="2" xfId="0" applyNumberFormat="1" applyFont="1" applyFill="1" applyBorder="1" applyAlignment="1">
      <alignment vertical="center"/>
    </xf>
    <xf numFmtId="49" fontId="9" fillId="0" borderId="4" xfId="0" applyNumberFormat="1" applyFont="1" applyFill="1" applyBorder="1" applyAlignment="1" applyProtection="1">
      <alignment vertical="center" wrapText="1"/>
    </xf>
    <xf numFmtId="1" fontId="15" fillId="2" borderId="18" xfId="0" applyNumberFormat="1" applyFont="1" applyFill="1" applyBorder="1" applyAlignment="1" applyProtection="1">
      <alignment horizontal="right" vertical="center" wrapText="1"/>
    </xf>
    <xf numFmtId="0" fontId="27" fillId="0" borderId="0" xfId="0" applyFont="1" applyFill="1" applyBorder="1" applyAlignment="1" applyProtection="1">
      <alignment horizontal="center" vertical="center" wrapText="1"/>
    </xf>
    <xf numFmtId="4" fontId="23" fillId="0" borderId="2" xfId="0" applyNumberFormat="1" applyFont="1" applyBorder="1"/>
    <xf numFmtId="165" fontId="3" fillId="0" borderId="0" xfId="0" applyNumberFormat="1" applyFont="1"/>
    <xf numFmtId="4" fontId="3" fillId="0" borderId="2" xfId="0" applyNumberFormat="1" applyFont="1" applyBorder="1" applyAlignment="1">
      <alignment horizontal="center"/>
    </xf>
    <xf numFmtId="0" fontId="11" fillId="0" borderId="2" xfId="0" applyFont="1" applyBorder="1" applyAlignment="1">
      <alignment horizontal="left"/>
    </xf>
    <xf numFmtId="0" fontId="14" fillId="0" borderId="2" xfId="0" applyFont="1" applyBorder="1" applyAlignment="1"/>
    <xf numFmtId="4" fontId="3" fillId="0" borderId="2" xfId="0" applyNumberFormat="1" applyFont="1" applyBorder="1"/>
    <xf numFmtId="2" fontId="14" fillId="0" borderId="2" xfId="0" applyNumberFormat="1" applyFont="1" applyBorder="1" applyAlignment="1">
      <alignment horizontal="center"/>
    </xf>
    <xf numFmtId="4" fontId="11" fillId="0" borderId="2" xfId="0" applyNumberFormat="1" applyFont="1" applyFill="1" applyBorder="1" applyAlignment="1">
      <alignment horizontal="right" vertical="justify"/>
    </xf>
    <xf numFmtId="4" fontId="11" fillId="0" borderId="4" xfId="0" applyNumberFormat="1" applyFont="1" applyFill="1" applyBorder="1" applyAlignment="1">
      <alignment horizontal="right" vertical="center"/>
    </xf>
    <xf numFmtId="4" fontId="14" fillId="0" borderId="2" xfId="0" applyNumberFormat="1" applyFont="1" applyFill="1" applyBorder="1" applyAlignment="1">
      <alignment horizontal="right" vertical="justify"/>
    </xf>
    <xf numFmtId="0" fontId="7" fillId="0" borderId="0" xfId="0" applyFont="1"/>
    <xf numFmtId="2" fontId="17" fillId="0" borderId="0" xfId="0" applyNumberFormat="1" applyFont="1"/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28575</xdr:colOff>
          <xdr:row>41</xdr:row>
          <xdr:rowOff>161925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arif3/&#1052;&#1086;&#1080;%20&#1076;&#1086;&#1082;&#1091;&#1084;&#1077;&#1085;&#1090;&#1099;/&#1056;&#1077;&#1075;&#1091;&#1083;&#1080;&#1088;&#1086;&#1074;&#1072;&#1085;&#1080;&#1077;%202013&#1075;&#1086;&#1076;/&#1043;&#1086;&#1083;&#1086;&#1074;&#1082;&#1086;/2013/&#1047;&#1040;&#1054;%20&#1042;&#1086;&#1088;&#1086;&#1085;&#1077;&#1078;&#1089;&#1082;&#1080;&#1081;%20&#1096;&#1080;&#1085;&#1085;&#1099;&#1081;%20&#1079;&#1072;&#1074;&#1086;&#1076;/&#1055;&#1056;&#1048;&#1053;&#1071;&#1058;&#1054;%20&#1089;&#1084;&#1077;&#1090;&#1072;%20&#1085;&#1072;%202013%20&#1047;&#1040;&#1054;%20&#1042;&#1086;&#1088;&#1086;&#1085;&#1077;&#1078;&#1089;&#1082;&#1080;&#1081;%20&#1096;&#1080;&#1085;&#1085;&#1099;&#1081;%20&#1079;&#1072;&#1074;&#1086;&#107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9;&#1056;&#1058;\2015-2019%20&#1101;&#1101;\&#1090;&#1072;&#1088;&#1080;&#1092;%202015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улир 01-07-12"/>
      <sheetName val="мониторинг"/>
      <sheetName val="тарифы"/>
      <sheetName val="НВВ"/>
      <sheetName val="общий расчет"/>
    </sheetNames>
    <sheetDataSet>
      <sheetData sheetId="0" refreshError="1">
        <row r="2">
          <cell r="B2" t="str">
            <v>ЗАО "Воронежский шинный завод"</v>
          </cell>
        </row>
        <row r="14">
          <cell r="E14">
            <v>1446.3945054698338</v>
          </cell>
          <cell r="F14">
            <v>1525.4588569328303</v>
          </cell>
        </row>
        <row r="16">
          <cell r="E16">
            <v>19.600000000000001</v>
          </cell>
          <cell r="F16">
            <v>20.599599999999999</v>
          </cell>
        </row>
        <row r="17">
          <cell r="E17">
            <v>0</v>
          </cell>
          <cell r="F17">
            <v>0</v>
          </cell>
        </row>
        <row r="18">
          <cell r="E18">
            <v>798.15</v>
          </cell>
          <cell r="F18">
            <v>838.85564999999997</v>
          </cell>
        </row>
        <row r="19">
          <cell r="E19">
            <v>425.8</v>
          </cell>
          <cell r="F19">
            <v>447.51580000000001</v>
          </cell>
        </row>
        <row r="20">
          <cell r="E20">
            <v>205.1</v>
          </cell>
          <cell r="F20">
            <v>215.56009999999998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  <cell r="F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0</v>
          </cell>
        </row>
        <row r="26">
          <cell r="E26">
            <v>0</v>
          </cell>
          <cell r="F26">
            <v>0</v>
          </cell>
        </row>
        <row r="28">
          <cell r="E28">
            <v>0</v>
          </cell>
          <cell r="F28">
            <v>0</v>
          </cell>
        </row>
        <row r="30">
          <cell r="E30">
            <v>0</v>
          </cell>
          <cell r="F30">
            <v>0</v>
          </cell>
        </row>
        <row r="31">
          <cell r="E31">
            <v>0</v>
          </cell>
          <cell r="F31">
            <v>0</v>
          </cell>
        </row>
        <row r="32">
          <cell r="E32">
            <v>130.94999999999999</v>
          </cell>
          <cell r="F32">
            <v>137.62844999999999</v>
          </cell>
        </row>
        <row r="33">
          <cell r="E33">
            <v>89.75</v>
          </cell>
          <cell r="F33">
            <v>94.327249999999992</v>
          </cell>
        </row>
        <row r="34">
          <cell r="E34">
            <v>202.84450546983396</v>
          </cell>
          <cell r="F34">
            <v>218.48780693283007</v>
          </cell>
        </row>
        <row r="35">
          <cell r="E35">
            <v>1342.7139999999999</v>
          </cell>
          <cell r="F35">
            <v>1478.7448999999999</v>
          </cell>
        </row>
        <row r="36">
          <cell r="E36">
            <v>0</v>
          </cell>
          <cell r="F36">
            <v>0</v>
          </cell>
        </row>
        <row r="37">
          <cell r="E37">
            <v>0</v>
          </cell>
          <cell r="F37">
            <v>0</v>
          </cell>
        </row>
        <row r="39">
          <cell r="E39">
            <v>86.6</v>
          </cell>
          <cell r="F39">
            <v>91.016599999999983</v>
          </cell>
        </row>
        <row r="40">
          <cell r="E40">
            <v>0</v>
          </cell>
          <cell r="F40">
            <v>0</v>
          </cell>
        </row>
        <row r="41">
          <cell r="E41">
            <v>86.6</v>
          </cell>
          <cell r="F41">
            <v>91.016599999999983</v>
          </cell>
        </row>
        <row r="42">
          <cell r="E42">
            <v>0</v>
          </cell>
          <cell r="F42">
            <v>0</v>
          </cell>
        </row>
        <row r="43">
          <cell r="E43">
            <v>247.42649999999998</v>
          </cell>
          <cell r="F43">
            <v>260.04525149999995</v>
          </cell>
        </row>
        <row r="44">
          <cell r="E44">
            <v>538.52634894934431</v>
          </cell>
          <cell r="F44">
            <v>653.61107068821957</v>
          </cell>
        </row>
        <row r="45">
          <cell r="E45">
            <v>50.711126367458505</v>
          </cell>
          <cell r="F45">
            <v>54.621951733207517</v>
          </cell>
        </row>
        <row r="48">
          <cell r="E48">
            <v>419.45</v>
          </cell>
          <cell r="F48">
            <v>419.45</v>
          </cell>
        </row>
        <row r="49">
          <cell r="E49">
            <v>0</v>
          </cell>
          <cell r="F49">
            <v>0</v>
          </cell>
        </row>
        <row r="52">
          <cell r="E52">
            <v>2789.1085054698337</v>
          </cell>
          <cell r="F52">
            <v>3004.2037569328304</v>
          </cell>
        </row>
        <row r="53">
          <cell r="E53">
            <v>22.481200000000001</v>
          </cell>
          <cell r="F53">
            <v>22.481200000000001</v>
          </cell>
        </row>
        <row r="54">
          <cell r="E54">
            <v>627.02509999999995</v>
          </cell>
          <cell r="F54">
            <v>675.38109999999995</v>
          </cell>
        </row>
        <row r="55">
          <cell r="E55">
            <v>167.78319999999999</v>
          </cell>
          <cell r="F55">
            <v>206.85599999999999</v>
          </cell>
        </row>
        <row r="56">
          <cell r="E56">
            <v>1596.7</v>
          </cell>
          <cell r="F56">
            <v>1719.84</v>
          </cell>
        </row>
        <row r="57">
          <cell r="E57">
            <v>31.04</v>
          </cell>
          <cell r="F57">
            <v>38.270000000000003</v>
          </cell>
        </row>
        <row r="58">
          <cell r="E58">
            <v>147.042</v>
          </cell>
          <cell r="F58">
            <v>163.22</v>
          </cell>
        </row>
        <row r="60">
          <cell r="E60">
            <v>65.45</v>
          </cell>
          <cell r="F60">
            <v>65.45</v>
          </cell>
        </row>
        <row r="61">
          <cell r="E61">
            <v>24645</v>
          </cell>
          <cell r="F61">
            <v>24645</v>
          </cell>
        </row>
        <row r="63">
          <cell r="E63">
            <v>135.19999999999999</v>
          </cell>
          <cell r="F63">
            <v>135.19999999999999</v>
          </cell>
        </row>
        <row r="65">
          <cell r="E65">
            <v>5405.3</v>
          </cell>
          <cell r="F65">
            <v>5405.3</v>
          </cell>
        </row>
        <row r="67">
          <cell r="E67">
            <v>1241</v>
          </cell>
          <cell r="F67">
            <v>1530</v>
          </cell>
        </row>
        <row r="68">
          <cell r="E68">
            <v>10</v>
          </cell>
          <cell r="F68">
            <v>10</v>
          </cell>
        </row>
        <row r="69">
          <cell r="E69">
            <v>13303</v>
          </cell>
          <cell r="F69">
            <v>13981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1.3"/>
      <sheetName val="баланс 1.4"/>
      <sheetName val="мощность 1.5"/>
      <sheetName val="полезн отпуск 1.6"/>
      <sheetName val="смета"/>
      <sheetName val="отчетн кальк 2013"/>
      <sheetName val="отч кальк 1 кв 2014"/>
      <sheetName val="з.п."/>
      <sheetName val="смета 1.15"/>
      <sheetName val="Лист4"/>
      <sheetName val="з.п 1.16"/>
    </sheetNames>
    <sheetDataSet>
      <sheetData sheetId="0"/>
      <sheetData sheetId="1">
        <row r="30">
          <cell r="C30" t="str">
            <v>Главный энергетик</v>
          </cell>
          <cell r="F30" t="str">
            <v>А.М.Кобылкин</v>
          </cell>
        </row>
      </sheetData>
      <sheetData sheetId="2"/>
      <sheetData sheetId="3">
        <row r="14">
          <cell r="D14">
            <v>36.343260000000001</v>
          </cell>
        </row>
      </sheetData>
      <sheetData sheetId="4"/>
      <sheetData sheetId="5"/>
      <sheetData sheetId="6"/>
      <sheetData sheetId="7">
        <row r="52">
          <cell r="CY52">
            <v>2187.6477779520001</v>
          </cell>
          <cell r="DO52">
            <v>2340.7831224086399</v>
          </cell>
          <cell r="EE52">
            <v>2504.6379409772449</v>
          </cell>
          <cell r="EU52">
            <v>2679.9625968456517</v>
          </cell>
          <cell r="FK52">
            <v>2867.5599786248476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"/>
  <sheetViews>
    <sheetView workbookViewId="0">
      <selection activeCell="J1" sqref="J1:AE1"/>
    </sheetView>
  </sheetViews>
  <sheetFormatPr defaultRowHeight="15" x14ac:dyDescent="0.25"/>
  <cols>
    <col min="1" max="1" width="35.5703125" customWidth="1"/>
    <col min="3" max="3" width="12.5703125" customWidth="1"/>
  </cols>
  <sheetData>
    <row r="1" spans="1:31" x14ac:dyDescent="0.25">
      <c r="A1" s="190" t="s">
        <v>0</v>
      </c>
      <c r="B1" s="184"/>
      <c r="C1" s="184" t="s">
        <v>1</v>
      </c>
      <c r="D1" s="182" t="s">
        <v>2</v>
      </c>
      <c r="E1" s="182" t="s">
        <v>3</v>
      </c>
      <c r="F1" s="182" t="s">
        <v>4</v>
      </c>
      <c r="G1" s="182" t="s">
        <v>5</v>
      </c>
      <c r="H1" s="183" t="s">
        <v>6</v>
      </c>
      <c r="I1" s="182" t="s">
        <v>7</v>
      </c>
      <c r="J1" s="180" t="s">
        <v>8</v>
      </c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</row>
    <row r="2" spans="1:31" ht="121.5" customHeight="1" x14ac:dyDescent="0.25">
      <c r="A2" s="191"/>
      <c r="B2" s="184"/>
      <c r="C2" s="184"/>
      <c r="D2" s="182"/>
      <c r="E2" s="182"/>
      <c r="F2" s="182"/>
      <c r="G2" s="182"/>
      <c r="H2" s="183"/>
      <c r="I2" s="182"/>
      <c r="J2" s="2" t="s">
        <v>9</v>
      </c>
      <c r="K2" s="3" t="s">
        <v>10</v>
      </c>
      <c r="L2" s="4" t="s">
        <v>11</v>
      </c>
      <c r="M2" s="2" t="s">
        <v>12</v>
      </c>
      <c r="N2" s="2" t="s">
        <v>13</v>
      </c>
      <c r="O2" s="5" t="s">
        <v>14</v>
      </c>
      <c r="P2" s="2" t="s">
        <v>15</v>
      </c>
      <c r="Q2" s="2" t="s">
        <v>16</v>
      </c>
      <c r="R2" s="2" t="s">
        <v>17</v>
      </c>
      <c r="S2" s="2" t="s">
        <v>18</v>
      </c>
      <c r="T2" s="2" t="s">
        <v>19</v>
      </c>
      <c r="U2" s="2" t="s">
        <v>20</v>
      </c>
      <c r="V2" s="2" t="s">
        <v>21</v>
      </c>
      <c r="W2" s="2" t="s">
        <v>22</v>
      </c>
      <c r="X2" s="2" t="s">
        <v>23</v>
      </c>
      <c r="Y2" s="2" t="s">
        <v>24</v>
      </c>
      <c r="Z2" s="2" t="s">
        <v>25</v>
      </c>
      <c r="AA2" s="2" t="s">
        <v>26</v>
      </c>
      <c r="AB2" s="2" t="s">
        <v>27</v>
      </c>
      <c r="AC2" s="6" t="s">
        <v>28</v>
      </c>
      <c r="AD2" s="2" t="s">
        <v>29</v>
      </c>
      <c r="AE2" s="5" t="s">
        <v>30</v>
      </c>
    </row>
    <row r="3" spans="1:31" x14ac:dyDescent="0.25">
      <c r="A3" s="192"/>
      <c r="B3" s="184"/>
      <c r="C3" s="184" t="s">
        <v>31</v>
      </c>
      <c r="D3" s="184"/>
      <c r="E3" s="7" t="s">
        <v>32</v>
      </c>
      <c r="F3" s="7" t="s">
        <v>33</v>
      </c>
      <c r="G3" s="185" t="s">
        <v>33</v>
      </c>
      <c r="H3" s="186"/>
      <c r="I3" s="186"/>
      <c r="J3" s="186"/>
      <c r="K3" s="186"/>
      <c r="L3" s="186"/>
      <c r="M3" s="1"/>
      <c r="N3" s="1"/>
      <c r="O3" s="1"/>
      <c r="P3" s="1"/>
      <c r="AE3" s="8"/>
    </row>
    <row r="4" spans="1:31" x14ac:dyDescent="0.25">
      <c r="A4" s="9">
        <v>1</v>
      </c>
      <c r="B4" s="9">
        <v>2</v>
      </c>
      <c r="C4" s="9">
        <v>3</v>
      </c>
      <c r="D4" s="9">
        <v>4</v>
      </c>
      <c r="E4" s="9">
        <v>5</v>
      </c>
      <c r="F4" s="9">
        <v>6</v>
      </c>
      <c r="G4" s="9">
        <v>7</v>
      </c>
      <c r="H4" s="9">
        <v>8</v>
      </c>
      <c r="I4" s="9">
        <v>9</v>
      </c>
      <c r="J4" s="9">
        <v>10</v>
      </c>
      <c r="K4" s="9">
        <v>11</v>
      </c>
      <c r="L4" s="9">
        <v>12</v>
      </c>
      <c r="M4" s="9">
        <v>13</v>
      </c>
      <c r="N4" s="9">
        <v>14</v>
      </c>
      <c r="O4" s="9">
        <v>15</v>
      </c>
      <c r="P4" s="9">
        <v>16</v>
      </c>
      <c r="Q4" s="9">
        <v>17</v>
      </c>
      <c r="R4" s="9">
        <v>18</v>
      </c>
      <c r="S4" s="9">
        <v>19</v>
      </c>
      <c r="T4" s="9">
        <v>20</v>
      </c>
      <c r="U4" s="9">
        <v>21</v>
      </c>
      <c r="V4" s="9">
        <v>22</v>
      </c>
      <c r="W4" s="9">
        <v>23</v>
      </c>
      <c r="X4" s="9">
        <v>25</v>
      </c>
      <c r="Y4" s="9">
        <v>26</v>
      </c>
      <c r="Z4" s="9">
        <v>27</v>
      </c>
      <c r="AA4" s="9">
        <v>28</v>
      </c>
      <c r="AB4" s="9">
        <v>29</v>
      </c>
      <c r="AC4" s="9">
        <v>30</v>
      </c>
      <c r="AD4" s="9">
        <v>31</v>
      </c>
      <c r="AE4" s="9">
        <v>32</v>
      </c>
    </row>
    <row r="5" spans="1:31" x14ac:dyDescent="0.25">
      <c r="A5" s="187" t="s">
        <v>34</v>
      </c>
      <c r="B5" s="9" t="s">
        <v>35</v>
      </c>
      <c r="C5" s="10">
        <v>2366.38</v>
      </c>
      <c r="D5" s="10">
        <v>1697.86</v>
      </c>
      <c r="E5" s="10">
        <v>910</v>
      </c>
      <c r="F5" s="10">
        <v>37540.019999999997</v>
      </c>
      <c r="G5" s="10">
        <f>I5+H5</f>
        <v>36337.74</v>
      </c>
      <c r="H5" s="10">
        <f>O5+AE5+K5</f>
        <v>15423.259999999998</v>
      </c>
      <c r="I5" s="11">
        <f>J5+L5+M5+N5+P5+Q5+R5+S5+T5+U5+V5+W5+X5+Y5+Z5+AA5+AB5+AC5+AD5</f>
        <v>20914.48</v>
      </c>
      <c r="J5" s="10">
        <v>522.71</v>
      </c>
      <c r="K5" s="12">
        <v>12186.869999999999</v>
      </c>
      <c r="L5" s="10">
        <v>395.79600000000005</v>
      </c>
      <c r="M5" s="10">
        <v>41.015999999999998</v>
      </c>
      <c r="N5" s="10">
        <v>225.57</v>
      </c>
      <c r="O5" s="12">
        <v>3094.1179999999999</v>
      </c>
      <c r="P5" s="10">
        <v>1616.6399999999999</v>
      </c>
      <c r="Q5" s="10">
        <v>110.06399999999999</v>
      </c>
      <c r="R5" s="10">
        <v>804.1239999999998</v>
      </c>
      <c r="S5" s="10">
        <v>496.15999999999997</v>
      </c>
      <c r="T5" s="10">
        <v>177.072</v>
      </c>
      <c r="U5" s="10">
        <v>128.85599999999999</v>
      </c>
      <c r="V5" s="10">
        <v>118.65600000000001</v>
      </c>
      <c r="W5" s="10">
        <v>70.92</v>
      </c>
      <c r="X5" s="10">
        <v>415.76400000000001</v>
      </c>
      <c r="Y5" s="10">
        <v>381.84799999999996</v>
      </c>
      <c r="Z5" s="10">
        <v>85.216000000000008</v>
      </c>
      <c r="AA5" s="10">
        <v>106.38</v>
      </c>
      <c r="AB5" s="10">
        <v>246.38399999999999</v>
      </c>
      <c r="AC5" s="10">
        <v>14005.856</v>
      </c>
      <c r="AD5" s="10">
        <v>965.44799999999998</v>
      </c>
      <c r="AE5" s="12">
        <v>142.27199999999999</v>
      </c>
    </row>
    <row r="6" spans="1:31" x14ac:dyDescent="0.25">
      <c r="A6" s="188"/>
      <c r="B6" s="9" t="s">
        <v>36</v>
      </c>
      <c r="C6" s="9"/>
      <c r="D6" s="9"/>
      <c r="E6" s="9"/>
      <c r="F6" s="9"/>
      <c r="G6" s="9"/>
      <c r="H6" s="9"/>
      <c r="I6" s="13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1:31" x14ac:dyDescent="0.25">
      <c r="A7" s="188"/>
      <c r="B7" s="9" t="s">
        <v>37</v>
      </c>
      <c r="C7" s="9"/>
      <c r="D7" s="9"/>
      <c r="E7" s="9"/>
      <c r="F7" s="9"/>
      <c r="G7" s="9"/>
      <c r="H7" s="9"/>
      <c r="I7" s="13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1:31" x14ac:dyDescent="0.25">
      <c r="A8" s="188"/>
      <c r="B8" s="9" t="s">
        <v>38</v>
      </c>
      <c r="C8" s="9"/>
      <c r="D8" s="9"/>
      <c r="E8" s="9"/>
      <c r="F8" s="9"/>
      <c r="G8" s="9"/>
      <c r="H8" s="9"/>
      <c r="I8" s="13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spans="1:31" x14ac:dyDescent="0.25">
      <c r="A9" s="189"/>
      <c r="B9" s="9" t="s">
        <v>39</v>
      </c>
      <c r="C9" s="9"/>
      <c r="D9" s="9"/>
      <c r="E9" s="9"/>
      <c r="F9" s="9"/>
      <c r="G9" s="9"/>
      <c r="H9" s="9"/>
      <c r="I9" s="13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</row>
    <row r="10" spans="1:31" x14ac:dyDescent="0.25">
      <c r="A10" s="9"/>
      <c r="B10" s="9"/>
      <c r="C10" s="9"/>
      <c r="D10" s="9"/>
      <c r="E10" s="9"/>
      <c r="F10" s="9"/>
      <c r="G10" s="9"/>
      <c r="H10" s="9"/>
      <c r="I10" s="13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</row>
    <row r="11" spans="1:31" x14ac:dyDescent="0.25">
      <c r="A11" s="177" t="s">
        <v>40</v>
      </c>
      <c r="B11" s="178"/>
      <c r="C11" s="178"/>
      <c r="D11" s="178"/>
      <c r="E11" s="178"/>
      <c r="F11" s="178"/>
      <c r="G11" s="178"/>
      <c r="H11" s="178"/>
      <c r="I11" s="179"/>
      <c r="J11" s="9">
        <f>ROUND(J5/$I$5*100,1)</f>
        <v>2.5</v>
      </c>
      <c r="K11" s="9">
        <f>ROUND(K5/$H$5*100,1)</f>
        <v>79</v>
      </c>
      <c r="L11" s="9">
        <f t="shared" ref="L11:N11" si="0">ROUND(L5/$I$5*100,1)</f>
        <v>1.9</v>
      </c>
      <c r="M11" s="9">
        <f t="shared" si="0"/>
        <v>0.2</v>
      </c>
      <c r="N11" s="9">
        <f t="shared" si="0"/>
        <v>1.1000000000000001</v>
      </c>
      <c r="O11" s="9">
        <f>ROUND(O5/$H$5*100,1)</f>
        <v>20.100000000000001</v>
      </c>
      <c r="P11" s="9">
        <f t="shared" ref="P11:AD11" si="1">ROUND(P5/$I$5*100,1)</f>
        <v>7.7</v>
      </c>
      <c r="Q11" s="9">
        <f t="shared" si="1"/>
        <v>0.5</v>
      </c>
      <c r="R11" s="9">
        <f t="shared" si="1"/>
        <v>3.8</v>
      </c>
      <c r="S11" s="9">
        <f t="shared" si="1"/>
        <v>2.4</v>
      </c>
      <c r="T11" s="9">
        <f t="shared" si="1"/>
        <v>0.8</v>
      </c>
      <c r="U11" s="9">
        <f t="shared" si="1"/>
        <v>0.6</v>
      </c>
      <c r="V11" s="9">
        <f t="shared" si="1"/>
        <v>0.6</v>
      </c>
      <c r="W11" s="9">
        <f t="shared" si="1"/>
        <v>0.3</v>
      </c>
      <c r="X11" s="9">
        <f t="shared" si="1"/>
        <v>2</v>
      </c>
      <c r="Y11" s="9">
        <f t="shared" si="1"/>
        <v>1.8</v>
      </c>
      <c r="Z11" s="9">
        <f t="shared" si="1"/>
        <v>0.4</v>
      </c>
      <c r="AA11" s="9">
        <f t="shared" si="1"/>
        <v>0.5</v>
      </c>
      <c r="AB11" s="9">
        <f t="shared" si="1"/>
        <v>1.2</v>
      </c>
      <c r="AC11" s="9">
        <f t="shared" si="1"/>
        <v>67</v>
      </c>
      <c r="AD11" s="9">
        <f t="shared" si="1"/>
        <v>4.5999999999999996</v>
      </c>
      <c r="AE11" s="9">
        <f>ROUND(AE5/$H$5*100,1)</f>
        <v>0.9</v>
      </c>
    </row>
  </sheetData>
  <mergeCells count="14">
    <mergeCell ref="A11:I11"/>
    <mergeCell ref="J1:AE1"/>
    <mergeCell ref="G1:G2"/>
    <mergeCell ref="H1:H2"/>
    <mergeCell ref="I1:I2"/>
    <mergeCell ref="C3:D3"/>
    <mergeCell ref="G3:L3"/>
    <mergeCell ref="A5:A9"/>
    <mergeCell ref="A1:A3"/>
    <mergeCell ref="B1:B3"/>
    <mergeCell ref="C1:C2"/>
    <mergeCell ref="D1:D2"/>
    <mergeCell ref="E1:E2"/>
    <mergeCell ref="F1:F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801"/>
  <sheetViews>
    <sheetView workbookViewId="0">
      <selection activeCell="P26" sqref="P26"/>
    </sheetView>
  </sheetViews>
  <sheetFormatPr defaultRowHeight="15" x14ac:dyDescent="0.25"/>
  <cols>
    <col min="1" max="1" width="5.7109375" style="14" customWidth="1"/>
    <col min="2" max="2" width="46.42578125" style="15" customWidth="1"/>
    <col min="3" max="3" width="8.85546875" style="14" customWidth="1"/>
    <col min="4" max="5" width="11" style="15" customWidth="1"/>
    <col min="6" max="6" width="7.7109375" style="15" customWidth="1"/>
    <col min="7" max="7" width="11" style="15" customWidth="1"/>
    <col min="8" max="8" width="8.7109375" style="15" hidden="1" customWidth="1"/>
    <col min="9" max="9" width="8.28515625" style="15" customWidth="1"/>
    <col min="10" max="10" width="11.5703125" style="15" customWidth="1"/>
    <col min="11" max="11" width="0.140625" style="15" customWidth="1"/>
    <col min="12" max="12" width="8.7109375" style="15" customWidth="1"/>
  </cols>
  <sheetData>
    <row r="3" spans="1:12" ht="15.75" x14ac:dyDescent="0.25">
      <c r="F3" s="207" t="s">
        <v>172</v>
      </c>
      <c r="G3" s="207"/>
      <c r="H3" s="207"/>
      <c r="I3" s="207"/>
    </row>
    <row r="4" spans="1:12" ht="15.75" x14ac:dyDescent="0.25">
      <c r="B4" s="208" t="s">
        <v>223</v>
      </c>
      <c r="C4" s="208"/>
      <c r="D4" s="208"/>
      <c r="E4" s="208"/>
      <c r="F4" s="208"/>
      <c r="G4" s="208"/>
      <c r="H4" s="208"/>
      <c r="I4" s="208"/>
      <c r="J4" s="208"/>
      <c r="K4" s="208"/>
      <c r="L4" s="165"/>
    </row>
    <row r="5" spans="1:12" ht="15.75" x14ac:dyDescent="0.25">
      <c r="A5" s="17"/>
      <c r="B5" s="209" t="s">
        <v>43</v>
      </c>
      <c r="C5" s="209"/>
      <c r="D5" s="209"/>
      <c r="E5" s="209"/>
      <c r="F5" s="209"/>
      <c r="G5" s="209"/>
      <c r="H5" s="209"/>
      <c r="I5" s="209"/>
      <c r="J5" s="209"/>
      <c r="K5" s="209"/>
      <c r="L5" s="166"/>
    </row>
    <row r="6" spans="1:12" x14ac:dyDescent="0.25">
      <c r="A6" s="17"/>
      <c r="B6" s="210" t="s">
        <v>224</v>
      </c>
      <c r="C6" s="210"/>
      <c r="D6" s="210"/>
      <c r="E6" s="210"/>
      <c r="F6" s="210"/>
      <c r="G6" s="210"/>
      <c r="H6" s="210"/>
      <c r="I6" s="210"/>
      <c r="J6" s="210"/>
      <c r="K6" s="210"/>
      <c r="L6" s="167"/>
    </row>
    <row r="7" spans="1:12" x14ac:dyDescent="0.25">
      <c r="A7" s="19"/>
      <c r="B7" s="211"/>
      <c r="C7" s="211"/>
      <c r="D7" s="211"/>
      <c r="E7" s="20"/>
      <c r="F7" s="20"/>
      <c r="G7" s="19"/>
      <c r="H7" s="19"/>
      <c r="I7" s="19"/>
      <c r="J7" s="119"/>
    </row>
    <row r="8" spans="1:12" x14ac:dyDescent="0.25">
      <c r="A8" s="212" t="s">
        <v>45</v>
      </c>
      <c r="B8" s="212" t="s">
        <v>46</v>
      </c>
      <c r="C8" s="214" t="s">
        <v>47</v>
      </c>
      <c r="D8" s="199" t="s">
        <v>173</v>
      </c>
      <c r="E8" s="199" t="s">
        <v>174</v>
      </c>
      <c r="F8" s="199" t="s">
        <v>175</v>
      </c>
      <c r="G8" s="201" t="s">
        <v>176</v>
      </c>
      <c r="H8" s="203"/>
      <c r="I8" s="199" t="s">
        <v>177</v>
      </c>
      <c r="J8" s="205" t="s">
        <v>178</v>
      </c>
      <c r="K8" s="203"/>
      <c r="L8" s="168"/>
    </row>
    <row r="9" spans="1:12" x14ac:dyDescent="0.25">
      <c r="A9" s="213"/>
      <c r="B9" s="213"/>
      <c r="C9" s="215"/>
      <c r="D9" s="200"/>
      <c r="E9" s="200"/>
      <c r="F9" s="200"/>
      <c r="G9" s="202"/>
      <c r="H9" s="204"/>
      <c r="I9" s="200"/>
      <c r="J9" s="206"/>
      <c r="K9" s="204"/>
      <c r="L9" s="168"/>
    </row>
    <row r="10" spans="1:12" x14ac:dyDescent="0.25">
      <c r="A10" s="26">
        <v>1</v>
      </c>
      <c r="B10" s="26">
        <v>2</v>
      </c>
      <c r="C10" s="26">
        <v>3</v>
      </c>
      <c r="D10" s="26">
        <v>4</v>
      </c>
      <c r="E10" s="26">
        <v>5</v>
      </c>
      <c r="F10" s="26">
        <v>6</v>
      </c>
      <c r="G10" s="27">
        <v>7</v>
      </c>
      <c r="H10" s="27"/>
      <c r="I10" s="27">
        <v>8</v>
      </c>
      <c r="J10" s="27">
        <v>9</v>
      </c>
      <c r="K10" s="27"/>
      <c r="L10" s="169"/>
    </row>
    <row r="11" spans="1:12" x14ac:dyDescent="0.25">
      <c r="A11" s="75">
        <v>1</v>
      </c>
      <c r="B11" s="76" t="s">
        <v>105</v>
      </c>
      <c r="C11" s="77" t="s">
        <v>66</v>
      </c>
      <c r="D11" s="120">
        <f>D12+D13+D14+D15+D16</f>
        <v>2304.6949999999997</v>
      </c>
      <c r="E11" s="120">
        <f>E12+E13+E14+E15+E16</f>
        <v>1760.962</v>
      </c>
      <c r="F11" s="121">
        <f>E11/D11*100</f>
        <v>76.407594063422721</v>
      </c>
      <c r="G11" s="120">
        <f>G12+G13+G14+G15+G16</f>
        <v>5570.3099999999995</v>
      </c>
      <c r="H11" s="120">
        <f>H12+H13+H14+H15+H16</f>
        <v>0</v>
      </c>
      <c r="I11" s="121">
        <f>G11/E11*100</f>
        <v>316.32198764084632</v>
      </c>
      <c r="J11" s="120">
        <f>J12+J13+J14+J15+J16</f>
        <v>4514.6900000000005</v>
      </c>
      <c r="K11" s="170"/>
      <c r="L11" s="171"/>
    </row>
    <row r="12" spans="1:12" x14ac:dyDescent="0.25">
      <c r="A12" s="70" t="s">
        <v>106</v>
      </c>
      <c r="B12" s="36" t="s">
        <v>179</v>
      </c>
      <c r="C12" s="30" t="s">
        <v>66</v>
      </c>
      <c r="D12" s="122">
        <v>864.18</v>
      </c>
      <c r="E12" s="122"/>
      <c r="F12" s="121">
        <f t="shared" ref="F12:F52" si="0">E12/D12*100</f>
        <v>0</v>
      </c>
      <c r="G12" s="123"/>
      <c r="H12" s="124"/>
      <c r="I12" s="121"/>
      <c r="J12" s="123"/>
      <c r="K12" s="170"/>
      <c r="L12" s="171"/>
    </row>
    <row r="13" spans="1:12" x14ac:dyDescent="0.25">
      <c r="A13" s="70" t="s">
        <v>108</v>
      </c>
      <c r="B13" s="47" t="s">
        <v>111</v>
      </c>
      <c r="C13" s="30" t="s">
        <v>66</v>
      </c>
      <c r="D13" s="125">
        <v>447.39</v>
      </c>
      <c r="E13" s="125">
        <v>588.04999999999995</v>
      </c>
      <c r="F13" s="121">
        <f t="shared" si="0"/>
        <v>131.4401305348801</v>
      </c>
      <c r="G13" s="123">
        <v>1714.39</v>
      </c>
      <c r="H13" s="124"/>
      <c r="I13" s="121">
        <f t="shared" ref="I13:I52" si="1">G13/E13*100</f>
        <v>291.53813451237147</v>
      </c>
      <c r="J13" s="123">
        <v>1778.69</v>
      </c>
      <c r="K13" s="170"/>
      <c r="L13" s="171"/>
    </row>
    <row r="14" spans="1:12" x14ac:dyDescent="0.25">
      <c r="A14" s="70" t="s">
        <v>110</v>
      </c>
      <c r="B14" s="36" t="s">
        <v>115</v>
      </c>
      <c r="C14" s="30" t="s">
        <v>66</v>
      </c>
      <c r="D14" s="125"/>
      <c r="E14" s="125"/>
      <c r="F14" s="121"/>
      <c r="G14" s="123">
        <v>1254.32</v>
      </c>
      <c r="H14" s="124"/>
      <c r="I14" s="121"/>
      <c r="J14" s="123"/>
      <c r="K14" s="170"/>
      <c r="L14" s="171"/>
    </row>
    <row r="15" spans="1:12" x14ac:dyDescent="0.25">
      <c r="A15" s="82" t="s">
        <v>112</v>
      </c>
      <c r="B15" s="36" t="s">
        <v>180</v>
      </c>
      <c r="C15" s="30" t="s">
        <v>66</v>
      </c>
      <c r="D15" s="122"/>
      <c r="E15" s="122"/>
      <c r="F15" s="121"/>
      <c r="G15" s="123">
        <v>1380</v>
      </c>
      <c r="H15" s="124"/>
      <c r="I15" s="121"/>
      <c r="J15" s="123">
        <v>1380</v>
      </c>
      <c r="K15" s="170"/>
      <c r="L15" s="171"/>
    </row>
    <row r="16" spans="1:12" x14ac:dyDescent="0.25">
      <c r="A16" s="70" t="s">
        <v>136</v>
      </c>
      <c r="B16" s="126" t="s">
        <v>181</v>
      </c>
      <c r="C16" s="30" t="s">
        <v>66</v>
      </c>
      <c r="D16" s="122">
        <v>993.125</v>
      </c>
      <c r="E16" s="122">
        <v>1172.912</v>
      </c>
      <c r="F16" s="121">
        <f t="shared" si="0"/>
        <v>118.10315921963499</v>
      </c>
      <c r="G16" s="123">
        <v>1221.5999999999999</v>
      </c>
      <c r="H16" s="124"/>
      <c r="I16" s="121">
        <f t="shared" si="1"/>
        <v>104.15103605385569</v>
      </c>
      <c r="J16" s="123">
        <v>1356</v>
      </c>
      <c r="K16" s="170"/>
      <c r="L16" s="171"/>
    </row>
    <row r="17" spans="1:12" x14ac:dyDescent="0.25">
      <c r="A17" s="75">
        <v>2</v>
      </c>
      <c r="B17" s="76" t="s">
        <v>138</v>
      </c>
      <c r="C17" s="77" t="s">
        <v>66</v>
      </c>
      <c r="D17" s="127">
        <f>D18+D19+D20+D24</f>
        <v>837.16</v>
      </c>
      <c r="E17" s="127">
        <f>E18+E19+E20+E24</f>
        <v>2288.0500000000002</v>
      </c>
      <c r="F17" s="121">
        <f t="shared" si="0"/>
        <v>273.31095608963642</v>
      </c>
      <c r="G17" s="127">
        <f>G18+G19+G20+G24</f>
        <v>3164.26</v>
      </c>
      <c r="H17" s="127">
        <f>H18+H19+H20+H24</f>
        <v>0</v>
      </c>
      <c r="I17" s="121">
        <f t="shared" si="1"/>
        <v>138.29505474093659</v>
      </c>
      <c r="J17" s="127">
        <f>J18+J19+J20+J24</f>
        <v>1941.6100000000001</v>
      </c>
      <c r="K17" s="172"/>
      <c r="L17" s="173"/>
    </row>
    <row r="18" spans="1:12" x14ac:dyDescent="0.25">
      <c r="A18" s="70" t="s">
        <v>139</v>
      </c>
      <c r="B18" s="36" t="s">
        <v>160</v>
      </c>
      <c r="C18" s="30" t="s">
        <v>66</v>
      </c>
      <c r="D18" s="122">
        <v>515</v>
      </c>
      <c r="E18" s="122">
        <v>640</v>
      </c>
      <c r="F18" s="121">
        <f t="shared" si="0"/>
        <v>124.27184466019416</v>
      </c>
      <c r="G18" s="123">
        <v>787.6</v>
      </c>
      <c r="H18" s="124"/>
      <c r="I18" s="121">
        <f t="shared" si="1"/>
        <v>123.06250000000001</v>
      </c>
      <c r="J18" s="123">
        <v>798.2</v>
      </c>
      <c r="K18" s="172"/>
      <c r="L18" s="173"/>
    </row>
    <row r="19" spans="1:12" x14ac:dyDescent="0.25">
      <c r="A19" s="70" t="s">
        <v>141</v>
      </c>
      <c r="B19" s="126" t="s">
        <v>152</v>
      </c>
      <c r="C19" s="30" t="s">
        <v>66</v>
      </c>
      <c r="D19" s="125">
        <v>119.26</v>
      </c>
      <c r="E19" s="125">
        <v>203.83</v>
      </c>
      <c r="F19" s="121">
        <f t="shared" si="0"/>
        <v>170.91229247023313</v>
      </c>
      <c r="G19" s="123">
        <v>582.89</v>
      </c>
      <c r="H19" s="124"/>
      <c r="I19" s="121">
        <f t="shared" si="1"/>
        <v>285.96869940636805</v>
      </c>
      <c r="J19" s="123">
        <v>604.75</v>
      </c>
      <c r="K19" s="170"/>
      <c r="L19" s="171"/>
    </row>
    <row r="20" spans="1:12" x14ac:dyDescent="0.25">
      <c r="A20" s="70" t="s">
        <v>143</v>
      </c>
      <c r="B20" s="126" t="s">
        <v>182</v>
      </c>
      <c r="C20" s="30" t="s">
        <v>66</v>
      </c>
      <c r="D20" s="128">
        <f>D21+D22+D23</f>
        <v>202.9</v>
      </c>
      <c r="E20" s="128">
        <f>E21+E22+E23</f>
        <v>287.62</v>
      </c>
      <c r="F20" s="121">
        <f t="shared" si="0"/>
        <v>141.75455889600786</v>
      </c>
      <c r="G20" s="128">
        <f>G21+G22+G23</f>
        <v>397.68</v>
      </c>
      <c r="H20" s="128">
        <f>H21+H22+H23</f>
        <v>0</v>
      </c>
      <c r="I20" s="121">
        <f t="shared" si="1"/>
        <v>138.26576733189626</v>
      </c>
      <c r="J20" s="128">
        <f>J21+J22+J23</f>
        <v>403.55</v>
      </c>
      <c r="K20" s="170"/>
      <c r="L20" s="171"/>
    </row>
    <row r="21" spans="1:12" x14ac:dyDescent="0.25">
      <c r="A21" s="70" t="s">
        <v>145</v>
      </c>
      <c r="B21" s="126" t="s">
        <v>146</v>
      </c>
      <c r="C21" s="30" t="s">
        <v>66</v>
      </c>
      <c r="D21" s="125">
        <v>119.5</v>
      </c>
      <c r="E21" s="125">
        <v>197.72</v>
      </c>
      <c r="F21" s="121">
        <f t="shared" si="0"/>
        <v>165.45606694560669</v>
      </c>
      <c r="G21" s="123">
        <v>255.4</v>
      </c>
      <c r="H21" s="124"/>
      <c r="I21" s="121">
        <f t="shared" si="1"/>
        <v>129.17256726684201</v>
      </c>
      <c r="J21" s="129">
        <v>255.8</v>
      </c>
      <c r="K21" s="170"/>
      <c r="L21" s="171"/>
    </row>
    <row r="22" spans="1:12" x14ac:dyDescent="0.25">
      <c r="A22" s="70" t="s">
        <v>147</v>
      </c>
      <c r="B22" s="126" t="s">
        <v>148</v>
      </c>
      <c r="C22" s="30" t="s">
        <v>66</v>
      </c>
      <c r="D22" s="125">
        <v>83.4</v>
      </c>
      <c r="E22" s="125">
        <v>89.9</v>
      </c>
      <c r="F22" s="121">
        <f t="shared" si="0"/>
        <v>107.79376498800958</v>
      </c>
      <c r="G22" s="123">
        <v>142.28</v>
      </c>
      <c r="H22" s="124"/>
      <c r="I22" s="121">
        <f t="shared" si="1"/>
        <v>158.2647385984427</v>
      </c>
      <c r="J22" s="130">
        <v>147.75</v>
      </c>
      <c r="K22" s="170"/>
      <c r="L22" s="171"/>
    </row>
    <row r="23" spans="1:12" x14ac:dyDescent="0.25">
      <c r="A23" s="70" t="s">
        <v>149</v>
      </c>
      <c r="B23" s="126" t="s">
        <v>150</v>
      </c>
      <c r="C23" s="30" t="s">
        <v>66</v>
      </c>
      <c r="D23" s="125"/>
      <c r="E23" s="125"/>
      <c r="F23" s="121"/>
      <c r="G23" s="123"/>
      <c r="H23" s="124"/>
      <c r="I23" s="121"/>
      <c r="J23" s="129"/>
      <c r="K23" s="170"/>
      <c r="L23" s="171"/>
    </row>
    <row r="24" spans="1:12" x14ac:dyDescent="0.25">
      <c r="A24" s="70" t="s">
        <v>153</v>
      </c>
      <c r="B24" s="36" t="s">
        <v>154</v>
      </c>
      <c r="C24" s="30" t="s">
        <v>66</v>
      </c>
      <c r="D24" s="125"/>
      <c r="E24" s="125">
        <v>1156.5999999999999</v>
      </c>
      <c r="F24" s="121"/>
      <c r="G24" s="123">
        <v>1396.09</v>
      </c>
      <c r="H24" s="124"/>
      <c r="I24" s="121">
        <f t="shared" si="1"/>
        <v>120.70638077122602</v>
      </c>
      <c r="J24" s="130">
        <v>135.11000000000001</v>
      </c>
      <c r="K24" s="174"/>
      <c r="L24" s="175"/>
    </row>
    <row r="25" spans="1:12" x14ac:dyDescent="0.25">
      <c r="A25" s="75">
        <v>3</v>
      </c>
      <c r="B25" s="131" t="s">
        <v>183</v>
      </c>
      <c r="C25" s="77" t="s">
        <v>66</v>
      </c>
      <c r="D25" s="127">
        <f>D11+D17</f>
        <v>3141.8549999999996</v>
      </c>
      <c r="E25" s="127">
        <f>E11+E17</f>
        <v>4049.0120000000002</v>
      </c>
      <c r="F25" s="121">
        <f t="shared" si="0"/>
        <v>128.87329300683834</v>
      </c>
      <c r="G25" s="127">
        <f>G11+G17</f>
        <v>8734.57</v>
      </c>
      <c r="H25" s="127">
        <f>H11+H17</f>
        <v>0</v>
      </c>
      <c r="I25" s="121">
        <f t="shared" si="1"/>
        <v>215.72102033780092</v>
      </c>
      <c r="J25" s="127">
        <f>J11+J17</f>
        <v>6456.3000000000011</v>
      </c>
      <c r="K25" s="170"/>
      <c r="L25" s="171"/>
    </row>
    <row r="26" spans="1:12" ht="25.5" x14ac:dyDescent="0.25">
      <c r="A26" s="28">
        <v>4</v>
      </c>
      <c r="B26" s="90" t="s">
        <v>164</v>
      </c>
      <c r="C26" s="30" t="s">
        <v>73</v>
      </c>
      <c r="D26" s="132">
        <f>D45/D44*100</f>
        <v>99.999980971286433</v>
      </c>
      <c r="E26" s="132">
        <f>E45/E44*100</f>
        <v>99.999986094202058</v>
      </c>
      <c r="F26" s="133">
        <f t="shared" si="0"/>
        <v>100.0000051229166</v>
      </c>
      <c r="G26" s="132">
        <f>G45/G44*100</f>
        <v>100.00022223656006</v>
      </c>
      <c r="H26" s="134"/>
      <c r="I26" s="133">
        <f t="shared" si="1"/>
        <v>100.00023614239085</v>
      </c>
      <c r="J26" s="132">
        <f>J45/J44*100</f>
        <v>100</v>
      </c>
      <c r="K26" s="170"/>
      <c r="L26" s="171"/>
    </row>
    <row r="27" spans="1:12" ht="25.5" x14ac:dyDescent="0.25">
      <c r="A27" s="135">
        <v>5</v>
      </c>
      <c r="B27" s="136" t="s">
        <v>184</v>
      </c>
      <c r="C27" s="77" t="s">
        <v>66</v>
      </c>
      <c r="D27" s="132">
        <f>D25*D26/100</f>
        <v>3141.8544021454109</v>
      </c>
      <c r="E27" s="132">
        <f>E25*E26/100</f>
        <v>4049.0114369525727</v>
      </c>
      <c r="F27" s="133">
        <f t="shared" si="0"/>
        <v>128.87329960890966</v>
      </c>
      <c r="G27" s="132">
        <f>G25*G26/100</f>
        <v>8734.5894114079038</v>
      </c>
      <c r="H27" s="134"/>
      <c r="I27" s="133">
        <f t="shared" si="1"/>
        <v>215.7215297465759</v>
      </c>
      <c r="J27" s="132">
        <f>J25*J26/100</f>
        <v>6456.3000000000011</v>
      </c>
      <c r="K27" s="170"/>
      <c r="L27" s="171"/>
    </row>
    <row r="28" spans="1:12" x14ac:dyDescent="0.25">
      <c r="A28" s="28">
        <v>6</v>
      </c>
      <c r="B28" s="47" t="s">
        <v>185</v>
      </c>
      <c r="C28" s="30" t="s">
        <v>66</v>
      </c>
      <c r="D28" s="125"/>
      <c r="E28" s="125"/>
      <c r="F28" s="121"/>
      <c r="G28" s="123"/>
      <c r="H28" s="124"/>
      <c r="I28" s="121"/>
      <c r="J28" s="130"/>
      <c r="K28" s="170"/>
      <c r="L28" s="171"/>
    </row>
    <row r="29" spans="1:12" x14ac:dyDescent="0.25">
      <c r="A29" s="28">
        <v>7</v>
      </c>
      <c r="B29" s="137" t="s">
        <v>186</v>
      </c>
      <c r="C29" s="30" t="s">
        <v>66</v>
      </c>
      <c r="D29" s="122"/>
      <c r="E29" s="122"/>
      <c r="F29" s="121"/>
      <c r="G29" s="123"/>
      <c r="H29" s="124"/>
      <c r="I29" s="121"/>
      <c r="J29" s="130"/>
      <c r="K29" s="170"/>
      <c r="L29" s="175"/>
    </row>
    <row r="30" spans="1:12" x14ac:dyDescent="0.25">
      <c r="A30" s="28">
        <v>8</v>
      </c>
      <c r="B30" s="136" t="s">
        <v>187</v>
      </c>
      <c r="C30" s="77" t="s">
        <v>66</v>
      </c>
      <c r="D30" s="132">
        <f>D27+D28+D29</f>
        <v>3141.8544021454109</v>
      </c>
      <c r="E30" s="132">
        <f>E27+E28+E29</f>
        <v>4049.0114369525727</v>
      </c>
      <c r="F30" s="133">
        <f t="shared" si="0"/>
        <v>128.87329960890966</v>
      </c>
      <c r="G30" s="132">
        <f>G27+G28+G29</f>
        <v>8734.5894114079038</v>
      </c>
      <c r="H30" s="132">
        <f>H27+H28+H29</f>
        <v>0</v>
      </c>
      <c r="I30" s="133">
        <f t="shared" si="1"/>
        <v>215.7215297465759</v>
      </c>
      <c r="J30" s="132">
        <f>J27+J28+J29</f>
        <v>6456.3000000000011</v>
      </c>
      <c r="K30" s="170"/>
      <c r="L30" s="171"/>
    </row>
    <row r="31" spans="1:12" x14ac:dyDescent="0.25">
      <c r="A31" s="28">
        <v>9</v>
      </c>
      <c r="B31" s="47" t="s">
        <v>188</v>
      </c>
      <c r="C31" s="77" t="s">
        <v>73</v>
      </c>
      <c r="D31" s="130"/>
      <c r="E31" s="130"/>
      <c r="F31" s="121"/>
      <c r="G31" s="130"/>
      <c r="H31" s="138"/>
      <c r="I31" s="121"/>
      <c r="J31" s="130">
        <v>10</v>
      </c>
      <c r="K31" s="138"/>
      <c r="L31" s="176"/>
    </row>
    <row r="32" spans="1:12" x14ac:dyDescent="0.25">
      <c r="A32" s="135" t="s">
        <v>189</v>
      </c>
      <c r="B32" s="131" t="s">
        <v>190</v>
      </c>
      <c r="C32" s="77" t="s">
        <v>66</v>
      </c>
      <c r="D32" s="128">
        <f>D36-D30</f>
        <v>-1147.0044021454109</v>
      </c>
      <c r="E32" s="128">
        <f>E36-E30</f>
        <v>-1856.0514369525727</v>
      </c>
      <c r="F32" s="121">
        <f t="shared" si="0"/>
        <v>161.81728975764406</v>
      </c>
      <c r="G32" s="128">
        <f>G36-G30</f>
        <v>-6494.2794114079043</v>
      </c>
      <c r="H32" s="128">
        <f>H36-H30</f>
        <v>0</v>
      </c>
      <c r="I32" s="121">
        <f t="shared" si="1"/>
        <v>349.89759885484528</v>
      </c>
      <c r="J32" s="128">
        <f>J30*J31/100</f>
        <v>645.63000000000011</v>
      </c>
      <c r="K32" s="170"/>
      <c r="L32" s="171"/>
    </row>
    <row r="33" spans="1:12" ht="25.5" x14ac:dyDescent="0.25">
      <c r="A33" s="28" t="s">
        <v>191</v>
      </c>
      <c r="B33" s="47" t="s">
        <v>192</v>
      </c>
      <c r="C33" s="30" t="s">
        <v>66</v>
      </c>
      <c r="D33" s="129"/>
      <c r="E33" s="129"/>
      <c r="F33" s="121"/>
      <c r="G33" s="139">
        <f>D33</f>
        <v>0</v>
      </c>
      <c r="H33" s="124"/>
      <c r="I33" s="121"/>
      <c r="J33" s="129"/>
      <c r="K33" s="170"/>
      <c r="L33" s="175"/>
    </row>
    <row r="34" spans="1:12" x14ac:dyDescent="0.25">
      <c r="A34" s="28" t="s">
        <v>193</v>
      </c>
      <c r="B34" s="126" t="s">
        <v>194</v>
      </c>
      <c r="C34" s="30" t="s">
        <v>66</v>
      </c>
      <c r="D34" s="127"/>
      <c r="E34" s="127"/>
      <c r="F34" s="121"/>
      <c r="G34" s="127"/>
      <c r="H34" s="127"/>
      <c r="I34" s="121"/>
      <c r="J34" s="127">
        <f>J32*0.2</f>
        <v>129.12600000000003</v>
      </c>
      <c r="K34" s="170"/>
      <c r="L34" s="171"/>
    </row>
    <row r="35" spans="1:12" x14ac:dyDescent="0.25">
      <c r="A35" s="28" t="s">
        <v>195</v>
      </c>
      <c r="B35" s="36" t="s">
        <v>196</v>
      </c>
      <c r="C35" s="30" t="s">
        <v>66</v>
      </c>
      <c r="D35" s="127"/>
      <c r="E35" s="127"/>
      <c r="F35" s="121"/>
      <c r="G35" s="127"/>
      <c r="H35" s="127"/>
      <c r="I35" s="121"/>
      <c r="J35" s="127">
        <f>J32-J34</f>
        <v>516.50400000000013</v>
      </c>
      <c r="K35" s="170"/>
      <c r="L35" s="171"/>
    </row>
    <row r="36" spans="1:12" ht="25.5" x14ac:dyDescent="0.25">
      <c r="A36" s="135" t="s">
        <v>197</v>
      </c>
      <c r="B36" s="88" t="s">
        <v>198</v>
      </c>
      <c r="C36" s="77" t="s">
        <v>66</v>
      </c>
      <c r="D36" s="140">
        <v>1994.85</v>
      </c>
      <c r="E36" s="140">
        <v>2192.96</v>
      </c>
      <c r="F36" s="133">
        <f t="shared" si="0"/>
        <v>109.93107251171767</v>
      </c>
      <c r="G36" s="140">
        <v>2240.31</v>
      </c>
      <c r="H36" s="124"/>
      <c r="I36" s="133">
        <f t="shared" si="1"/>
        <v>102.15918211002479</v>
      </c>
      <c r="J36" s="140">
        <f>J30+J32</f>
        <v>7101.9300000000012</v>
      </c>
      <c r="K36" s="170"/>
      <c r="L36" s="171"/>
    </row>
    <row r="37" spans="1:12" x14ac:dyDescent="0.25">
      <c r="A37" s="28" t="s">
        <v>199</v>
      </c>
      <c r="B37" s="69" t="s">
        <v>84</v>
      </c>
      <c r="C37" s="27" t="s">
        <v>85</v>
      </c>
      <c r="D37" s="122">
        <v>131.5</v>
      </c>
      <c r="E37" s="122">
        <v>131.5</v>
      </c>
      <c r="F37" s="121">
        <f t="shared" si="0"/>
        <v>100</v>
      </c>
      <c r="G37" s="122">
        <v>131.5</v>
      </c>
      <c r="H37" s="124"/>
      <c r="I37" s="121">
        <f t="shared" si="1"/>
        <v>100</v>
      </c>
      <c r="J37" s="141">
        <v>131.5</v>
      </c>
      <c r="K37" s="172"/>
      <c r="L37" s="173"/>
    </row>
    <row r="38" spans="1:12" x14ac:dyDescent="0.25">
      <c r="A38" s="135" t="s">
        <v>200</v>
      </c>
      <c r="B38" s="73" t="s">
        <v>75</v>
      </c>
      <c r="C38" s="142" t="s">
        <v>201</v>
      </c>
      <c r="D38" s="143">
        <f>D36/D37/12*1000</f>
        <v>1264.1634980988592</v>
      </c>
      <c r="E38" s="143">
        <f>E36/E37/12*1000</f>
        <v>1389.7084917617237</v>
      </c>
      <c r="F38" s="121">
        <f t="shared" si="0"/>
        <v>109.93107251171767</v>
      </c>
      <c r="G38" s="143">
        <f>G36/G37/12*1000</f>
        <v>1419.7148288973383</v>
      </c>
      <c r="H38" s="143" t="e">
        <f>H36/H37/12*1000</f>
        <v>#DIV/0!</v>
      </c>
      <c r="I38" s="121">
        <f t="shared" si="1"/>
        <v>102.15918211002479</v>
      </c>
      <c r="J38" s="143">
        <f>J36/J37/12*1000</f>
        <v>4500.5893536121675</v>
      </c>
      <c r="K38" s="170"/>
      <c r="L38" s="171"/>
    </row>
    <row r="39" spans="1:12" x14ac:dyDescent="0.25">
      <c r="A39" s="28" t="s">
        <v>202</v>
      </c>
      <c r="B39" s="69" t="s">
        <v>203</v>
      </c>
      <c r="C39" s="27" t="s">
        <v>66</v>
      </c>
      <c r="D39" s="141">
        <v>807.06</v>
      </c>
      <c r="E39" s="141">
        <v>1294.76</v>
      </c>
      <c r="F39" s="121">
        <f t="shared" si="0"/>
        <v>160.42921220231457</v>
      </c>
      <c r="G39" s="141">
        <v>1163.2</v>
      </c>
      <c r="H39" s="124"/>
      <c r="I39" s="121">
        <f t="shared" si="1"/>
        <v>89.839043529302728</v>
      </c>
      <c r="J39" s="130">
        <f>J46*J48/1000</f>
        <v>1451.001728</v>
      </c>
      <c r="K39" s="172"/>
      <c r="L39" s="173"/>
    </row>
    <row r="40" spans="1:12" x14ac:dyDescent="0.25">
      <c r="A40" s="28" t="s">
        <v>204</v>
      </c>
      <c r="B40" s="69" t="s">
        <v>92</v>
      </c>
      <c r="C40" s="27" t="s">
        <v>205</v>
      </c>
      <c r="D40" s="125">
        <v>25435.24</v>
      </c>
      <c r="E40" s="125">
        <v>27873.040000000001</v>
      </c>
      <c r="F40" s="121">
        <f t="shared" si="0"/>
        <v>109.5843404662193</v>
      </c>
      <c r="G40" s="144">
        <v>27033.200000000001</v>
      </c>
      <c r="H40" s="124"/>
      <c r="I40" s="121">
        <f t="shared" si="1"/>
        <v>96.986909214064923</v>
      </c>
      <c r="J40" s="145">
        <v>27740</v>
      </c>
      <c r="K40" s="172"/>
      <c r="L40" s="173"/>
    </row>
    <row r="41" spans="1:12" x14ac:dyDescent="0.25">
      <c r="A41" s="135" t="s">
        <v>206</v>
      </c>
      <c r="B41" s="73" t="s">
        <v>207</v>
      </c>
      <c r="C41" s="142" t="s">
        <v>80</v>
      </c>
      <c r="D41" s="143">
        <f>D39/D40*1000</f>
        <v>31.729993505074056</v>
      </c>
      <c r="E41" s="143">
        <f>E39/E40*1000</f>
        <v>46.452055462913265</v>
      </c>
      <c r="F41" s="121">
        <f t="shared" si="0"/>
        <v>146.39793561724161</v>
      </c>
      <c r="G41" s="143">
        <f>G39/G40*1000</f>
        <v>43.028572274092596</v>
      </c>
      <c r="H41" s="143" t="e">
        <f>H39/H40*1000</f>
        <v>#DIV/0!</v>
      </c>
      <c r="I41" s="121">
        <f t="shared" si="1"/>
        <v>92.630071684225186</v>
      </c>
      <c r="J41" s="143">
        <f>J39/J40*1000</f>
        <v>52.307199999999995</v>
      </c>
      <c r="K41" s="172"/>
      <c r="L41" s="173"/>
    </row>
    <row r="42" spans="1:12" ht="26.25" x14ac:dyDescent="0.25">
      <c r="A42" s="135" t="s">
        <v>208</v>
      </c>
      <c r="B42" s="146" t="s">
        <v>82</v>
      </c>
      <c r="C42" s="77" t="s">
        <v>80</v>
      </c>
      <c r="D42" s="147">
        <f>(D36+D39)/D40*1000</f>
        <v>110.15858313112044</v>
      </c>
      <c r="E42" s="147">
        <f>(E36+E39)/E40*1000</f>
        <v>125.12879829397872</v>
      </c>
      <c r="F42" s="133">
        <f t="shared" si="0"/>
        <v>113.58969472677349</v>
      </c>
      <c r="G42" s="147">
        <f>(G36+G39)/G40*1000</f>
        <v>125.90111418552003</v>
      </c>
      <c r="H42" s="134"/>
      <c r="I42" s="133">
        <f t="shared" si="1"/>
        <v>100.61721674152646</v>
      </c>
      <c r="J42" s="147">
        <f>(J36+J39)/J40*1000</f>
        <v>308.32486402307143</v>
      </c>
      <c r="K42" s="170"/>
      <c r="L42" s="171"/>
    </row>
    <row r="43" spans="1:12" x14ac:dyDescent="0.25">
      <c r="A43" s="148" t="s">
        <v>93</v>
      </c>
      <c r="B43" s="69"/>
      <c r="C43" s="27"/>
      <c r="D43" s="149"/>
      <c r="E43" s="149"/>
      <c r="F43" s="121"/>
      <c r="G43" s="130"/>
      <c r="H43" s="124"/>
      <c r="I43" s="121"/>
      <c r="J43" s="129"/>
      <c r="K43" s="172"/>
      <c r="L43" s="173"/>
    </row>
    <row r="44" spans="1:12" x14ac:dyDescent="0.25">
      <c r="A44" s="112" t="s">
        <v>209</v>
      </c>
      <c r="B44" s="69"/>
      <c r="C44" s="27" t="s">
        <v>89</v>
      </c>
      <c r="D44" s="125">
        <v>26276.080000000002</v>
      </c>
      <c r="E44" s="125">
        <v>28764.98</v>
      </c>
      <c r="F44" s="121">
        <f t="shared" si="0"/>
        <v>109.47211303969237</v>
      </c>
      <c r="G44" s="150">
        <v>27898.2</v>
      </c>
      <c r="H44" s="124"/>
      <c r="I44" s="121">
        <f t="shared" si="1"/>
        <v>96.986683112590384</v>
      </c>
      <c r="J44" s="141">
        <v>28627.68</v>
      </c>
      <c r="K44" s="172"/>
      <c r="L44" s="173"/>
    </row>
    <row r="45" spans="1:12" x14ac:dyDescent="0.25">
      <c r="A45" s="112" t="s">
        <v>210</v>
      </c>
      <c r="B45" s="69"/>
      <c r="C45" s="27" t="s">
        <v>89</v>
      </c>
      <c r="D45" s="127">
        <f>D40+D46</f>
        <v>26276.075000000001</v>
      </c>
      <c r="E45" s="127">
        <f>E40+E46</f>
        <v>28764.976000000002</v>
      </c>
      <c r="F45" s="121">
        <f t="shared" si="0"/>
        <v>109.47211864785741</v>
      </c>
      <c r="G45" s="127">
        <f>G40+G46</f>
        <v>27898.262000000002</v>
      </c>
      <c r="H45" s="127">
        <f>H40+H46</f>
        <v>0</v>
      </c>
      <c r="I45" s="121">
        <f t="shared" si="1"/>
        <v>96.986912139262699</v>
      </c>
      <c r="J45" s="127">
        <f>J40+J46</f>
        <v>28627.68</v>
      </c>
      <c r="K45" s="172"/>
      <c r="L45" s="173"/>
    </row>
    <row r="46" spans="1:12" x14ac:dyDescent="0.25">
      <c r="A46" s="112" t="s">
        <v>211</v>
      </c>
      <c r="B46" s="69"/>
      <c r="C46" s="27" t="s">
        <v>89</v>
      </c>
      <c r="D46" s="151">
        <v>840.83500000000004</v>
      </c>
      <c r="E46" s="151">
        <v>891.93600000000004</v>
      </c>
      <c r="F46" s="121">
        <f t="shared" si="0"/>
        <v>106.07741114487384</v>
      </c>
      <c r="G46" s="152">
        <v>865.06200000000001</v>
      </c>
      <c r="H46" s="124"/>
      <c r="I46" s="121">
        <f t="shared" si="1"/>
        <v>96.987003551824344</v>
      </c>
      <c r="J46" s="141">
        <v>887.68</v>
      </c>
      <c r="K46" s="172"/>
      <c r="L46" s="173"/>
    </row>
    <row r="47" spans="1:12" x14ac:dyDescent="0.25">
      <c r="A47" s="112" t="s">
        <v>212</v>
      </c>
      <c r="B47" s="69"/>
      <c r="C47" s="27" t="s">
        <v>73</v>
      </c>
      <c r="D47" s="128">
        <f>D46/D45*100</f>
        <v>3.2000022834460626</v>
      </c>
      <c r="E47" s="128">
        <f>E46/E45*100</f>
        <v>3.1007708819225153</v>
      </c>
      <c r="F47" s="121">
        <f t="shared" si="0"/>
        <v>96.899020915176166</v>
      </c>
      <c r="G47" s="153">
        <f>G46/G45*100</f>
        <v>3.1007738044757054</v>
      </c>
      <c r="H47" s="134"/>
      <c r="I47" s="121">
        <f t="shared" si="1"/>
        <v>100.00009425247146</v>
      </c>
      <c r="J47" s="128">
        <f>J46/J45*100</f>
        <v>3.1007751937984498</v>
      </c>
      <c r="K47" s="172"/>
      <c r="L47" s="173"/>
    </row>
    <row r="48" spans="1:12" x14ac:dyDescent="0.25">
      <c r="A48" s="112" t="s">
        <v>213</v>
      </c>
      <c r="B48" s="69"/>
      <c r="C48" s="27" t="s">
        <v>80</v>
      </c>
      <c r="D48" s="125">
        <f>D51/D46*1000</f>
        <v>1181.1473118982915</v>
      </c>
      <c r="E48" s="125">
        <f>E51/E46*1000</f>
        <v>1553.4522656334084</v>
      </c>
      <c r="F48" s="121"/>
      <c r="G48" s="125">
        <f>G51/G46*1000</f>
        <v>1569.5869197814723</v>
      </c>
      <c r="H48" s="125" t="e">
        <f>H51/H46*1000</f>
        <v>#DIV/0!</v>
      </c>
      <c r="I48" s="121"/>
      <c r="J48" s="129">
        <v>1634.6</v>
      </c>
      <c r="K48" s="172"/>
      <c r="L48" s="173"/>
    </row>
    <row r="49" spans="1:12" x14ac:dyDescent="0.25">
      <c r="A49" s="112" t="s">
        <v>214</v>
      </c>
      <c r="B49" s="69"/>
      <c r="C49" s="27" t="s">
        <v>169</v>
      </c>
      <c r="D49" s="144">
        <v>6</v>
      </c>
      <c r="E49" s="144">
        <v>6</v>
      </c>
      <c r="F49" s="121">
        <f t="shared" si="0"/>
        <v>100</v>
      </c>
      <c r="G49" s="123">
        <v>6</v>
      </c>
      <c r="H49" s="124"/>
      <c r="I49" s="121">
        <f t="shared" si="1"/>
        <v>100</v>
      </c>
      <c r="J49" s="141">
        <v>6</v>
      </c>
      <c r="K49" s="172"/>
      <c r="L49" s="173"/>
    </row>
    <row r="50" spans="1:12" x14ac:dyDescent="0.25">
      <c r="A50" s="112" t="s">
        <v>215</v>
      </c>
      <c r="B50" s="69"/>
      <c r="C50" s="27" t="s">
        <v>171</v>
      </c>
      <c r="D50" s="154">
        <f>D13/D49/12*1000</f>
        <v>6213.75</v>
      </c>
      <c r="E50" s="154">
        <f>E13/E49/12*1000</f>
        <v>8167.3611111111113</v>
      </c>
      <c r="F50" s="121">
        <f t="shared" si="0"/>
        <v>131.4401305348801</v>
      </c>
      <c r="G50" s="154">
        <f>G13/G49/12*1000</f>
        <v>23810.972222222223</v>
      </c>
      <c r="H50" s="134"/>
      <c r="I50" s="121">
        <f t="shared" si="1"/>
        <v>291.53813451237141</v>
      </c>
      <c r="J50" s="154">
        <f>J13/J49/12*1000</f>
        <v>24704.027777777777</v>
      </c>
      <c r="K50" s="170"/>
      <c r="L50" s="171"/>
    </row>
    <row r="51" spans="1:12" x14ac:dyDescent="0.25">
      <c r="A51" s="195" t="s">
        <v>216</v>
      </c>
      <c r="B51" s="196"/>
      <c r="C51" s="27" t="s">
        <v>66</v>
      </c>
      <c r="D51" s="155">
        <v>993.15</v>
      </c>
      <c r="E51" s="155">
        <v>1385.58</v>
      </c>
      <c r="F51" s="121">
        <f t="shared" si="0"/>
        <v>139.51366863011629</v>
      </c>
      <c r="G51" s="69">
        <v>1357.79</v>
      </c>
      <c r="I51" s="121">
        <f t="shared" si="1"/>
        <v>97.994341719713049</v>
      </c>
      <c r="J51" s="69">
        <v>1451</v>
      </c>
    </row>
    <row r="52" spans="1:12" x14ac:dyDescent="0.25">
      <c r="A52" s="195" t="s">
        <v>217</v>
      </c>
      <c r="B52" s="196"/>
      <c r="C52" s="27" t="s">
        <v>66</v>
      </c>
      <c r="D52" s="156">
        <f>D51-D39</f>
        <v>186.09000000000003</v>
      </c>
      <c r="E52" s="156">
        <f>E51-E39</f>
        <v>90.819999999999936</v>
      </c>
      <c r="F52" s="121">
        <f t="shared" si="0"/>
        <v>48.804341985060951</v>
      </c>
      <c r="G52" s="156"/>
      <c r="H52" s="116">
        <f>H51-H39</f>
        <v>0</v>
      </c>
      <c r="I52" s="121">
        <f t="shared" si="1"/>
        <v>0</v>
      </c>
      <c r="J52" s="156">
        <f>J51-J39</f>
        <v>-1.7279999999573192E-3</v>
      </c>
    </row>
    <row r="53" spans="1:12" x14ac:dyDescent="0.25">
      <c r="A53" s="197"/>
      <c r="B53" s="198"/>
      <c r="C53" s="70"/>
      <c r="D53" s="70"/>
      <c r="E53" s="70"/>
      <c r="F53" s="70"/>
      <c r="G53" s="70"/>
      <c r="H53" s="70"/>
      <c r="I53" s="70"/>
      <c r="J53" s="70"/>
    </row>
    <row r="54" spans="1:12" x14ac:dyDescent="0.25">
      <c r="A54" s="193" t="s">
        <v>218</v>
      </c>
      <c r="B54" s="194"/>
      <c r="C54" s="157"/>
      <c r="D54" s="158"/>
      <c r="E54" s="157"/>
      <c r="F54" s="158"/>
      <c r="G54" s="158"/>
      <c r="H54" s="159"/>
      <c r="I54" s="157"/>
      <c r="J54" s="157"/>
    </row>
    <row r="55" spans="1:12" x14ac:dyDescent="0.25">
      <c r="A55" s="193" t="s">
        <v>219</v>
      </c>
      <c r="B55" s="194"/>
      <c r="C55" s="157" t="s">
        <v>66</v>
      </c>
      <c r="D55" s="160">
        <f>D36+D39</f>
        <v>2801.91</v>
      </c>
      <c r="E55" s="160">
        <f>E36+E39</f>
        <v>3487.7200000000003</v>
      </c>
      <c r="F55" s="161"/>
      <c r="G55" s="161">
        <f>G36+G39</f>
        <v>3403.51</v>
      </c>
      <c r="H55" s="162"/>
      <c r="I55" s="157"/>
      <c r="J55" s="163">
        <f>J36+J39</f>
        <v>8552.9317280000014</v>
      </c>
    </row>
    <row r="56" spans="1:12" x14ac:dyDescent="0.25">
      <c r="A56" s="193" t="s">
        <v>220</v>
      </c>
      <c r="B56" s="194"/>
      <c r="C56" s="157" t="s">
        <v>66</v>
      </c>
      <c r="D56" s="161">
        <f>D30+D51</f>
        <v>4135.0044021454105</v>
      </c>
      <c r="E56" s="161">
        <f>E30+E51</f>
        <v>5434.5914369525726</v>
      </c>
      <c r="F56" s="161"/>
      <c r="G56" s="161">
        <f>G30+G51</f>
        <v>10092.379411407903</v>
      </c>
      <c r="H56" s="162"/>
      <c r="I56" s="157"/>
      <c r="J56" s="163">
        <f>J30+J51</f>
        <v>7907.3000000000011</v>
      </c>
    </row>
    <row r="57" spans="1:12" x14ac:dyDescent="0.25">
      <c r="A57" s="193" t="s">
        <v>221</v>
      </c>
      <c r="B57" s="194"/>
      <c r="C57" s="157" t="s">
        <v>66</v>
      </c>
      <c r="D57" s="161">
        <f>D55-D56</f>
        <v>-1333.0944021454106</v>
      </c>
      <c r="E57" s="160">
        <f>E55-E56</f>
        <v>-1946.8714369525724</v>
      </c>
      <c r="F57" s="161"/>
      <c r="G57" s="161">
        <f>G55-G56</f>
        <v>-6688.8694114079026</v>
      </c>
      <c r="H57" s="164"/>
      <c r="I57" s="157"/>
      <c r="J57" s="163">
        <f>J55-J56</f>
        <v>645.63172800000029</v>
      </c>
    </row>
    <row r="58" spans="1:12" x14ac:dyDescent="0.25">
      <c r="A58" s="193" t="s">
        <v>222</v>
      </c>
      <c r="B58" s="194"/>
      <c r="C58" s="70" t="s">
        <v>73</v>
      </c>
      <c r="D58" s="160">
        <f>D57/D56*100</f>
        <v>-32.239249889401485</v>
      </c>
      <c r="E58" s="160">
        <f>E57/E56*100</f>
        <v>-35.823694559903721</v>
      </c>
      <c r="F58" s="160"/>
      <c r="G58" s="160">
        <f>G57/G56*100</f>
        <v>-66.276436296550159</v>
      </c>
      <c r="H58" s="160"/>
      <c r="I58" s="157"/>
      <c r="J58" s="163">
        <f>J57/J56*100</f>
        <v>8.1650086375880537</v>
      </c>
    </row>
    <row r="59" spans="1:12" x14ac:dyDescent="0.25">
      <c r="B59" s="61"/>
    </row>
    <row r="60" spans="1:12" x14ac:dyDescent="0.25">
      <c r="B60" s="61"/>
    </row>
    <row r="61" spans="1:12" x14ac:dyDescent="0.25">
      <c r="B61" s="61"/>
    </row>
    <row r="62" spans="1:12" x14ac:dyDescent="0.25">
      <c r="B62" s="61"/>
    </row>
    <row r="63" spans="1:12" x14ac:dyDescent="0.25">
      <c r="B63" s="61"/>
    </row>
    <row r="64" spans="1:12" x14ac:dyDescent="0.25">
      <c r="B64" s="61"/>
    </row>
    <row r="65" spans="2:2" x14ac:dyDescent="0.25">
      <c r="B65" s="61"/>
    </row>
    <row r="66" spans="2:2" x14ac:dyDescent="0.25">
      <c r="B66" s="61"/>
    </row>
    <row r="67" spans="2:2" x14ac:dyDescent="0.25">
      <c r="B67" s="61"/>
    </row>
    <row r="68" spans="2:2" x14ac:dyDescent="0.25">
      <c r="B68" s="61"/>
    </row>
    <row r="69" spans="2:2" x14ac:dyDescent="0.25">
      <c r="B69" s="61"/>
    </row>
    <row r="70" spans="2:2" x14ac:dyDescent="0.25">
      <c r="B70" s="61"/>
    </row>
    <row r="71" spans="2:2" x14ac:dyDescent="0.25">
      <c r="B71" s="61"/>
    </row>
    <row r="72" spans="2:2" x14ac:dyDescent="0.25">
      <c r="B72" s="61"/>
    </row>
    <row r="73" spans="2:2" x14ac:dyDescent="0.25">
      <c r="B73" s="61"/>
    </row>
    <row r="74" spans="2:2" x14ac:dyDescent="0.25">
      <c r="B74" s="61"/>
    </row>
    <row r="75" spans="2:2" x14ac:dyDescent="0.25">
      <c r="B75" s="61"/>
    </row>
    <row r="76" spans="2:2" x14ac:dyDescent="0.25">
      <c r="B76" s="61"/>
    </row>
    <row r="77" spans="2:2" x14ac:dyDescent="0.25">
      <c r="B77" s="61"/>
    </row>
    <row r="78" spans="2:2" x14ac:dyDescent="0.25">
      <c r="B78" s="61"/>
    </row>
    <row r="79" spans="2:2" x14ac:dyDescent="0.25">
      <c r="B79" s="61"/>
    </row>
    <row r="80" spans="2:2" x14ac:dyDescent="0.25">
      <c r="B80" s="61"/>
    </row>
    <row r="81" spans="2:2" x14ac:dyDescent="0.25">
      <c r="B81" s="61"/>
    </row>
    <row r="82" spans="2:2" x14ac:dyDescent="0.25">
      <c r="B82" s="61"/>
    </row>
    <row r="83" spans="2:2" x14ac:dyDescent="0.25">
      <c r="B83" s="61"/>
    </row>
    <row r="84" spans="2:2" x14ac:dyDescent="0.25">
      <c r="B84" s="61"/>
    </row>
    <row r="85" spans="2:2" x14ac:dyDescent="0.25">
      <c r="B85" s="61"/>
    </row>
    <row r="86" spans="2:2" x14ac:dyDescent="0.25">
      <c r="B86" s="61"/>
    </row>
    <row r="87" spans="2:2" x14ac:dyDescent="0.25">
      <c r="B87" s="61"/>
    </row>
    <row r="88" spans="2:2" x14ac:dyDescent="0.25">
      <c r="B88" s="61"/>
    </row>
    <row r="89" spans="2:2" x14ac:dyDescent="0.25">
      <c r="B89" s="61"/>
    </row>
    <row r="90" spans="2:2" x14ac:dyDescent="0.25">
      <c r="B90" s="61"/>
    </row>
    <row r="91" spans="2:2" x14ac:dyDescent="0.25">
      <c r="B91" s="61"/>
    </row>
    <row r="92" spans="2:2" x14ac:dyDescent="0.25">
      <c r="B92" s="61"/>
    </row>
    <row r="93" spans="2:2" x14ac:dyDescent="0.25">
      <c r="B93" s="61"/>
    </row>
    <row r="94" spans="2:2" x14ac:dyDescent="0.25">
      <c r="B94" s="61"/>
    </row>
    <row r="95" spans="2:2" x14ac:dyDescent="0.25">
      <c r="B95" s="61"/>
    </row>
    <row r="96" spans="2:2" x14ac:dyDescent="0.25">
      <c r="B96" s="61"/>
    </row>
    <row r="97" spans="2:2" x14ac:dyDescent="0.25">
      <c r="B97" s="61"/>
    </row>
    <row r="98" spans="2:2" x14ac:dyDescent="0.25">
      <c r="B98" s="61"/>
    </row>
    <row r="99" spans="2:2" x14ac:dyDescent="0.25">
      <c r="B99" s="61"/>
    </row>
    <row r="100" spans="2:2" x14ac:dyDescent="0.25">
      <c r="B100" s="61"/>
    </row>
    <row r="101" spans="2:2" x14ac:dyDescent="0.25">
      <c r="B101" s="61"/>
    </row>
    <row r="102" spans="2:2" x14ac:dyDescent="0.25">
      <c r="B102" s="61"/>
    </row>
    <row r="103" spans="2:2" x14ac:dyDescent="0.25">
      <c r="B103" s="61"/>
    </row>
    <row r="104" spans="2:2" x14ac:dyDescent="0.25">
      <c r="B104" s="61"/>
    </row>
    <row r="105" spans="2:2" x14ac:dyDescent="0.25">
      <c r="B105" s="61"/>
    </row>
    <row r="106" spans="2:2" x14ac:dyDescent="0.25">
      <c r="B106" s="61"/>
    </row>
    <row r="107" spans="2:2" x14ac:dyDescent="0.25">
      <c r="B107" s="61"/>
    </row>
    <row r="108" spans="2:2" x14ac:dyDescent="0.25">
      <c r="B108" s="61"/>
    </row>
    <row r="109" spans="2:2" x14ac:dyDescent="0.25">
      <c r="B109" s="61"/>
    </row>
    <row r="110" spans="2:2" x14ac:dyDescent="0.25">
      <c r="B110" s="61"/>
    </row>
    <row r="111" spans="2:2" x14ac:dyDescent="0.25">
      <c r="B111" s="61"/>
    </row>
    <row r="112" spans="2:2" x14ac:dyDescent="0.25">
      <c r="B112" s="61"/>
    </row>
    <row r="113" spans="2:2" x14ac:dyDescent="0.25">
      <c r="B113" s="61"/>
    </row>
    <row r="114" spans="2:2" x14ac:dyDescent="0.25">
      <c r="B114" s="61"/>
    </row>
    <row r="115" spans="2:2" x14ac:dyDescent="0.25">
      <c r="B115" s="61"/>
    </row>
    <row r="116" spans="2:2" x14ac:dyDescent="0.25">
      <c r="B116" s="61"/>
    </row>
    <row r="117" spans="2:2" x14ac:dyDescent="0.25">
      <c r="B117" s="61"/>
    </row>
    <row r="118" spans="2:2" x14ac:dyDescent="0.25">
      <c r="B118" s="61"/>
    </row>
    <row r="119" spans="2:2" x14ac:dyDescent="0.25">
      <c r="B119" s="61"/>
    </row>
    <row r="120" spans="2:2" x14ac:dyDescent="0.25">
      <c r="B120" s="61"/>
    </row>
    <row r="121" spans="2:2" x14ac:dyDescent="0.25">
      <c r="B121" s="61"/>
    </row>
    <row r="122" spans="2:2" x14ac:dyDescent="0.25">
      <c r="B122" s="61"/>
    </row>
    <row r="123" spans="2:2" x14ac:dyDescent="0.25">
      <c r="B123" s="61"/>
    </row>
    <row r="124" spans="2:2" x14ac:dyDescent="0.25">
      <c r="B124" s="61"/>
    </row>
    <row r="125" spans="2:2" x14ac:dyDescent="0.25">
      <c r="B125" s="61"/>
    </row>
    <row r="126" spans="2:2" x14ac:dyDescent="0.25">
      <c r="B126" s="61"/>
    </row>
    <row r="127" spans="2:2" x14ac:dyDescent="0.25">
      <c r="B127" s="61"/>
    </row>
    <row r="128" spans="2:2" x14ac:dyDescent="0.25">
      <c r="B128" s="61"/>
    </row>
    <row r="129" spans="2:2" x14ac:dyDescent="0.25">
      <c r="B129" s="61"/>
    </row>
    <row r="130" spans="2:2" x14ac:dyDescent="0.25">
      <c r="B130" s="61"/>
    </row>
    <row r="131" spans="2:2" x14ac:dyDescent="0.25">
      <c r="B131" s="61"/>
    </row>
    <row r="132" spans="2:2" x14ac:dyDescent="0.25">
      <c r="B132" s="61"/>
    </row>
    <row r="133" spans="2:2" x14ac:dyDescent="0.25">
      <c r="B133" s="61"/>
    </row>
    <row r="134" spans="2:2" x14ac:dyDescent="0.25">
      <c r="B134" s="61"/>
    </row>
    <row r="135" spans="2:2" x14ac:dyDescent="0.25">
      <c r="B135" s="61"/>
    </row>
    <row r="136" spans="2:2" x14ac:dyDescent="0.25">
      <c r="B136" s="61"/>
    </row>
    <row r="137" spans="2:2" x14ac:dyDescent="0.25">
      <c r="B137" s="61"/>
    </row>
    <row r="138" spans="2:2" x14ac:dyDescent="0.25">
      <c r="B138" s="61"/>
    </row>
    <row r="139" spans="2:2" x14ac:dyDescent="0.25">
      <c r="B139" s="61"/>
    </row>
    <row r="140" spans="2:2" x14ac:dyDescent="0.25">
      <c r="B140" s="61"/>
    </row>
    <row r="141" spans="2:2" x14ac:dyDescent="0.25">
      <c r="B141" s="61"/>
    </row>
    <row r="142" spans="2:2" x14ac:dyDescent="0.25">
      <c r="B142" s="61"/>
    </row>
    <row r="143" spans="2:2" x14ac:dyDescent="0.25">
      <c r="B143" s="61"/>
    </row>
    <row r="144" spans="2:2" x14ac:dyDescent="0.25">
      <c r="B144" s="61"/>
    </row>
    <row r="145" spans="2:2" x14ac:dyDescent="0.25">
      <c r="B145" s="61"/>
    </row>
    <row r="146" spans="2:2" x14ac:dyDescent="0.25">
      <c r="B146" s="61"/>
    </row>
    <row r="147" spans="2:2" x14ac:dyDescent="0.25">
      <c r="B147" s="61"/>
    </row>
    <row r="148" spans="2:2" x14ac:dyDescent="0.25">
      <c r="B148" s="61"/>
    </row>
    <row r="149" spans="2:2" x14ac:dyDescent="0.25">
      <c r="B149" s="61"/>
    </row>
    <row r="150" spans="2:2" x14ac:dyDescent="0.25">
      <c r="B150" s="61"/>
    </row>
    <row r="151" spans="2:2" x14ac:dyDescent="0.25">
      <c r="B151" s="61"/>
    </row>
    <row r="152" spans="2:2" x14ac:dyDescent="0.25">
      <c r="B152" s="61"/>
    </row>
    <row r="153" spans="2:2" x14ac:dyDescent="0.25">
      <c r="B153" s="61"/>
    </row>
    <row r="154" spans="2:2" x14ac:dyDescent="0.25">
      <c r="B154" s="61"/>
    </row>
    <row r="155" spans="2:2" x14ac:dyDescent="0.25">
      <c r="B155" s="61"/>
    </row>
    <row r="156" spans="2:2" x14ac:dyDescent="0.25">
      <c r="B156" s="61"/>
    </row>
    <row r="157" spans="2:2" x14ac:dyDescent="0.25">
      <c r="B157" s="61"/>
    </row>
    <row r="158" spans="2:2" x14ac:dyDescent="0.25">
      <c r="B158" s="61"/>
    </row>
    <row r="159" spans="2:2" x14ac:dyDescent="0.25">
      <c r="B159" s="61"/>
    </row>
    <row r="160" spans="2:2" x14ac:dyDescent="0.25">
      <c r="B160" s="61"/>
    </row>
    <row r="161" spans="2:2" x14ac:dyDescent="0.25">
      <c r="B161" s="61"/>
    </row>
    <row r="162" spans="2:2" x14ac:dyDescent="0.25">
      <c r="B162" s="61"/>
    </row>
    <row r="163" spans="2:2" x14ac:dyDescent="0.25">
      <c r="B163" s="61"/>
    </row>
    <row r="164" spans="2:2" x14ac:dyDescent="0.25">
      <c r="B164" s="61"/>
    </row>
    <row r="165" spans="2:2" x14ac:dyDescent="0.25">
      <c r="B165" s="61"/>
    </row>
    <row r="166" spans="2:2" x14ac:dyDescent="0.25">
      <c r="B166" s="61"/>
    </row>
    <row r="167" spans="2:2" x14ac:dyDescent="0.25">
      <c r="B167" s="61"/>
    </row>
    <row r="168" spans="2:2" x14ac:dyDescent="0.25">
      <c r="B168" s="61"/>
    </row>
    <row r="169" spans="2:2" x14ac:dyDescent="0.25">
      <c r="B169" s="61"/>
    </row>
    <row r="170" spans="2:2" x14ac:dyDescent="0.25">
      <c r="B170" s="61"/>
    </row>
    <row r="171" spans="2:2" x14ac:dyDescent="0.25">
      <c r="B171" s="61"/>
    </row>
    <row r="172" spans="2:2" x14ac:dyDescent="0.25">
      <c r="B172" s="61"/>
    </row>
    <row r="173" spans="2:2" x14ac:dyDescent="0.25">
      <c r="B173" s="61"/>
    </row>
    <row r="174" spans="2:2" x14ac:dyDescent="0.25">
      <c r="B174" s="61"/>
    </row>
    <row r="175" spans="2:2" x14ac:dyDescent="0.25">
      <c r="B175" s="61"/>
    </row>
    <row r="176" spans="2:2" x14ac:dyDescent="0.25">
      <c r="B176" s="61"/>
    </row>
    <row r="177" spans="2:2" x14ac:dyDescent="0.25">
      <c r="B177" s="61"/>
    </row>
    <row r="178" spans="2:2" x14ac:dyDescent="0.25">
      <c r="B178" s="61"/>
    </row>
    <row r="179" spans="2:2" x14ac:dyDescent="0.25">
      <c r="B179" s="61"/>
    </row>
    <row r="180" spans="2:2" x14ac:dyDescent="0.25">
      <c r="B180" s="61"/>
    </row>
    <row r="181" spans="2:2" x14ac:dyDescent="0.25">
      <c r="B181" s="61"/>
    </row>
    <row r="182" spans="2:2" x14ac:dyDescent="0.25">
      <c r="B182" s="61"/>
    </row>
    <row r="183" spans="2:2" x14ac:dyDescent="0.25">
      <c r="B183" s="61"/>
    </row>
    <row r="184" spans="2:2" x14ac:dyDescent="0.25">
      <c r="B184" s="61"/>
    </row>
    <row r="185" spans="2:2" x14ac:dyDescent="0.25">
      <c r="B185" s="61"/>
    </row>
    <row r="186" spans="2:2" x14ac:dyDescent="0.25">
      <c r="B186" s="61"/>
    </row>
    <row r="187" spans="2:2" x14ac:dyDescent="0.25">
      <c r="B187" s="61"/>
    </row>
    <row r="188" spans="2:2" x14ac:dyDescent="0.25">
      <c r="B188" s="61"/>
    </row>
    <row r="189" spans="2:2" x14ac:dyDescent="0.25">
      <c r="B189" s="61"/>
    </row>
    <row r="190" spans="2:2" x14ac:dyDescent="0.25">
      <c r="B190" s="61"/>
    </row>
    <row r="191" spans="2:2" x14ac:dyDescent="0.25">
      <c r="B191" s="61"/>
    </row>
    <row r="192" spans="2:2" x14ac:dyDescent="0.25">
      <c r="B192" s="61"/>
    </row>
    <row r="193" spans="2:2" x14ac:dyDescent="0.25">
      <c r="B193" s="61"/>
    </row>
    <row r="194" spans="2:2" x14ac:dyDescent="0.25">
      <c r="B194" s="61"/>
    </row>
    <row r="195" spans="2:2" x14ac:dyDescent="0.25">
      <c r="B195" s="61"/>
    </row>
    <row r="196" spans="2:2" x14ac:dyDescent="0.25">
      <c r="B196" s="61"/>
    </row>
    <row r="197" spans="2:2" x14ac:dyDescent="0.25">
      <c r="B197" s="61"/>
    </row>
    <row r="198" spans="2:2" x14ac:dyDescent="0.25">
      <c r="B198" s="61"/>
    </row>
    <row r="199" spans="2:2" x14ac:dyDescent="0.25">
      <c r="B199" s="61"/>
    </row>
    <row r="200" spans="2:2" x14ac:dyDescent="0.25">
      <c r="B200" s="61"/>
    </row>
    <row r="201" spans="2:2" x14ac:dyDescent="0.25">
      <c r="B201" s="61"/>
    </row>
    <row r="202" spans="2:2" x14ac:dyDescent="0.25">
      <c r="B202" s="61"/>
    </row>
    <row r="203" spans="2:2" x14ac:dyDescent="0.25">
      <c r="B203" s="61"/>
    </row>
    <row r="204" spans="2:2" x14ac:dyDescent="0.25">
      <c r="B204" s="61"/>
    </row>
    <row r="205" spans="2:2" x14ac:dyDescent="0.25">
      <c r="B205" s="61"/>
    </row>
    <row r="206" spans="2:2" x14ac:dyDescent="0.25">
      <c r="B206" s="61"/>
    </row>
    <row r="207" spans="2:2" x14ac:dyDescent="0.25">
      <c r="B207" s="61"/>
    </row>
    <row r="208" spans="2:2" x14ac:dyDescent="0.25">
      <c r="B208" s="61"/>
    </row>
    <row r="209" spans="2:2" x14ac:dyDescent="0.25">
      <c r="B209" s="61"/>
    </row>
    <row r="210" spans="2:2" x14ac:dyDescent="0.25">
      <c r="B210" s="61"/>
    </row>
    <row r="211" spans="2:2" x14ac:dyDescent="0.25">
      <c r="B211" s="61"/>
    </row>
    <row r="212" spans="2:2" x14ac:dyDescent="0.25">
      <c r="B212" s="61"/>
    </row>
    <row r="213" spans="2:2" x14ac:dyDescent="0.25">
      <c r="B213" s="61"/>
    </row>
    <row r="214" spans="2:2" x14ac:dyDescent="0.25">
      <c r="B214" s="61"/>
    </row>
    <row r="215" spans="2:2" x14ac:dyDescent="0.25">
      <c r="B215" s="61"/>
    </row>
    <row r="216" spans="2:2" x14ac:dyDescent="0.25">
      <c r="B216" s="61"/>
    </row>
    <row r="217" spans="2:2" x14ac:dyDescent="0.25">
      <c r="B217" s="61"/>
    </row>
    <row r="218" spans="2:2" x14ac:dyDescent="0.25">
      <c r="B218" s="61"/>
    </row>
    <row r="219" spans="2:2" x14ac:dyDescent="0.25">
      <c r="B219" s="61"/>
    </row>
    <row r="220" spans="2:2" x14ac:dyDescent="0.25">
      <c r="B220" s="61"/>
    </row>
    <row r="221" spans="2:2" x14ac:dyDescent="0.25">
      <c r="B221" s="61"/>
    </row>
    <row r="222" spans="2:2" x14ac:dyDescent="0.25">
      <c r="B222" s="61"/>
    </row>
    <row r="223" spans="2:2" x14ac:dyDescent="0.25">
      <c r="B223" s="61"/>
    </row>
    <row r="224" spans="2:2" x14ac:dyDescent="0.25">
      <c r="B224" s="61"/>
    </row>
    <row r="225" spans="2:2" x14ac:dyDescent="0.25">
      <c r="B225" s="61"/>
    </row>
    <row r="226" spans="2:2" x14ac:dyDescent="0.25">
      <c r="B226" s="61"/>
    </row>
    <row r="227" spans="2:2" x14ac:dyDescent="0.25">
      <c r="B227" s="61"/>
    </row>
    <row r="228" spans="2:2" x14ac:dyDescent="0.25">
      <c r="B228" s="61"/>
    </row>
    <row r="229" spans="2:2" x14ac:dyDescent="0.25">
      <c r="B229" s="61"/>
    </row>
    <row r="230" spans="2:2" x14ac:dyDescent="0.25">
      <c r="B230" s="61"/>
    </row>
    <row r="231" spans="2:2" x14ac:dyDescent="0.25">
      <c r="B231" s="61"/>
    </row>
    <row r="232" spans="2:2" x14ac:dyDescent="0.25">
      <c r="B232" s="61"/>
    </row>
    <row r="233" spans="2:2" x14ac:dyDescent="0.25">
      <c r="B233" s="61"/>
    </row>
    <row r="234" spans="2:2" x14ac:dyDescent="0.25">
      <c r="B234" s="61"/>
    </row>
    <row r="235" spans="2:2" x14ac:dyDescent="0.25">
      <c r="B235" s="61"/>
    </row>
    <row r="236" spans="2:2" x14ac:dyDescent="0.25">
      <c r="B236" s="61"/>
    </row>
    <row r="237" spans="2:2" x14ac:dyDescent="0.25">
      <c r="B237" s="61"/>
    </row>
    <row r="238" spans="2:2" x14ac:dyDescent="0.25">
      <c r="B238" s="61"/>
    </row>
    <row r="239" spans="2:2" x14ac:dyDescent="0.25">
      <c r="B239" s="61"/>
    </row>
    <row r="240" spans="2:2" x14ac:dyDescent="0.25">
      <c r="B240" s="61"/>
    </row>
    <row r="241" spans="2:2" x14ac:dyDescent="0.25">
      <c r="B241" s="61"/>
    </row>
    <row r="242" spans="2:2" x14ac:dyDescent="0.25">
      <c r="B242" s="61"/>
    </row>
    <row r="243" spans="2:2" x14ac:dyDescent="0.25">
      <c r="B243" s="61"/>
    </row>
    <row r="244" spans="2:2" x14ac:dyDescent="0.25">
      <c r="B244" s="61"/>
    </row>
    <row r="245" spans="2:2" x14ac:dyDescent="0.25">
      <c r="B245" s="61"/>
    </row>
    <row r="246" spans="2:2" x14ac:dyDescent="0.25">
      <c r="B246" s="61"/>
    </row>
    <row r="247" spans="2:2" x14ac:dyDescent="0.25">
      <c r="B247" s="61"/>
    </row>
    <row r="248" spans="2:2" x14ac:dyDescent="0.25">
      <c r="B248" s="61"/>
    </row>
    <row r="249" spans="2:2" x14ac:dyDescent="0.25">
      <c r="B249" s="61"/>
    </row>
    <row r="250" spans="2:2" x14ac:dyDescent="0.25">
      <c r="B250" s="61"/>
    </row>
    <row r="251" spans="2:2" x14ac:dyDescent="0.25">
      <c r="B251" s="61"/>
    </row>
    <row r="252" spans="2:2" x14ac:dyDescent="0.25">
      <c r="B252" s="61"/>
    </row>
    <row r="253" spans="2:2" x14ac:dyDescent="0.25">
      <c r="B253" s="61"/>
    </row>
    <row r="254" spans="2:2" x14ac:dyDescent="0.25">
      <c r="B254" s="61"/>
    </row>
    <row r="255" spans="2:2" x14ac:dyDescent="0.25">
      <c r="B255" s="61"/>
    </row>
    <row r="256" spans="2:2" x14ac:dyDescent="0.25">
      <c r="B256" s="61"/>
    </row>
    <row r="257" spans="2:2" x14ac:dyDescent="0.25">
      <c r="B257" s="61"/>
    </row>
    <row r="258" spans="2:2" x14ac:dyDescent="0.25">
      <c r="B258" s="61"/>
    </row>
    <row r="259" spans="2:2" x14ac:dyDescent="0.25">
      <c r="B259" s="61"/>
    </row>
    <row r="260" spans="2:2" x14ac:dyDescent="0.25">
      <c r="B260" s="61"/>
    </row>
    <row r="261" spans="2:2" x14ac:dyDescent="0.25">
      <c r="B261" s="61"/>
    </row>
    <row r="262" spans="2:2" x14ac:dyDescent="0.25">
      <c r="B262" s="61"/>
    </row>
    <row r="263" spans="2:2" x14ac:dyDescent="0.25">
      <c r="B263" s="61"/>
    </row>
    <row r="264" spans="2:2" x14ac:dyDescent="0.25">
      <c r="B264" s="61"/>
    </row>
    <row r="265" spans="2:2" x14ac:dyDescent="0.25">
      <c r="B265" s="61"/>
    </row>
    <row r="266" spans="2:2" x14ac:dyDescent="0.25">
      <c r="B266" s="61"/>
    </row>
    <row r="267" spans="2:2" x14ac:dyDescent="0.25">
      <c r="B267" s="61"/>
    </row>
    <row r="268" spans="2:2" x14ac:dyDescent="0.25">
      <c r="B268" s="61"/>
    </row>
    <row r="269" spans="2:2" x14ac:dyDescent="0.25">
      <c r="B269" s="61"/>
    </row>
    <row r="270" spans="2:2" x14ac:dyDescent="0.25">
      <c r="B270" s="61"/>
    </row>
    <row r="271" spans="2:2" x14ac:dyDescent="0.25">
      <c r="B271" s="61"/>
    </row>
    <row r="272" spans="2:2" x14ac:dyDescent="0.25">
      <c r="B272" s="61"/>
    </row>
    <row r="273" spans="2:2" x14ac:dyDescent="0.25">
      <c r="B273" s="61"/>
    </row>
    <row r="274" spans="2:2" x14ac:dyDescent="0.25">
      <c r="B274" s="61"/>
    </row>
    <row r="275" spans="2:2" x14ac:dyDescent="0.25">
      <c r="B275" s="61"/>
    </row>
    <row r="276" spans="2:2" x14ac:dyDescent="0.25">
      <c r="B276" s="61"/>
    </row>
    <row r="277" spans="2:2" x14ac:dyDescent="0.25">
      <c r="B277" s="61"/>
    </row>
    <row r="278" spans="2:2" x14ac:dyDescent="0.25">
      <c r="B278" s="61"/>
    </row>
    <row r="279" spans="2:2" x14ac:dyDescent="0.25">
      <c r="B279" s="61"/>
    </row>
    <row r="280" spans="2:2" x14ac:dyDescent="0.25">
      <c r="B280" s="61"/>
    </row>
    <row r="281" spans="2:2" x14ac:dyDescent="0.25">
      <c r="B281" s="61"/>
    </row>
    <row r="282" spans="2:2" x14ac:dyDescent="0.25">
      <c r="B282" s="61"/>
    </row>
    <row r="283" spans="2:2" x14ac:dyDescent="0.25">
      <c r="B283" s="61"/>
    </row>
    <row r="284" spans="2:2" x14ac:dyDescent="0.25">
      <c r="B284" s="61"/>
    </row>
    <row r="285" spans="2:2" x14ac:dyDescent="0.25">
      <c r="B285" s="61"/>
    </row>
    <row r="286" spans="2:2" x14ac:dyDescent="0.25">
      <c r="B286" s="61"/>
    </row>
    <row r="287" spans="2:2" x14ac:dyDescent="0.25">
      <c r="B287" s="61"/>
    </row>
    <row r="288" spans="2:2" x14ac:dyDescent="0.25">
      <c r="B288" s="61"/>
    </row>
    <row r="289" spans="2:2" x14ac:dyDescent="0.25">
      <c r="B289" s="61"/>
    </row>
    <row r="290" spans="2:2" x14ac:dyDescent="0.25">
      <c r="B290" s="61"/>
    </row>
    <row r="291" spans="2:2" x14ac:dyDescent="0.25">
      <c r="B291" s="61"/>
    </row>
    <row r="292" spans="2:2" x14ac:dyDescent="0.25">
      <c r="B292" s="61"/>
    </row>
    <row r="293" spans="2:2" x14ac:dyDescent="0.25">
      <c r="B293" s="61"/>
    </row>
    <row r="294" spans="2:2" x14ac:dyDescent="0.25">
      <c r="B294" s="61"/>
    </row>
    <row r="295" spans="2:2" x14ac:dyDescent="0.25">
      <c r="B295" s="61"/>
    </row>
    <row r="296" spans="2:2" x14ac:dyDescent="0.25">
      <c r="B296" s="61"/>
    </row>
    <row r="297" spans="2:2" x14ac:dyDescent="0.25">
      <c r="B297" s="61"/>
    </row>
    <row r="298" spans="2:2" x14ac:dyDescent="0.25">
      <c r="B298" s="61"/>
    </row>
    <row r="299" spans="2:2" x14ac:dyDescent="0.25">
      <c r="B299" s="61"/>
    </row>
    <row r="300" spans="2:2" x14ac:dyDescent="0.25">
      <c r="B300" s="61"/>
    </row>
    <row r="301" spans="2:2" x14ac:dyDescent="0.25">
      <c r="B301" s="61"/>
    </row>
    <row r="302" spans="2:2" x14ac:dyDescent="0.25">
      <c r="B302" s="61"/>
    </row>
    <row r="303" spans="2:2" x14ac:dyDescent="0.25">
      <c r="B303" s="61"/>
    </row>
    <row r="304" spans="2:2" x14ac:dyDescent="0.25">
      <c r="B304" s="61"/>
    </row>
    <row r="305" spans="2:2" x14ac:dyDescent="0.25">
      <c r="B305" s="61"/>
    </row>
    <row r="306" spans="2:2" x14ac:dyDescent="0.25">
      <c r="B306" s="61"/>
    </row>
    <row r="307" spans="2:2" x14ac:dyDescent="0.25">
      <c r="B307" s="61"/>
    </row>
    <row r="308" spans="2:2" x14ac:dyDescent="0.25">
      <c r="B308" s="61"/>
    </row>
    <row r="309" spans="2:2" x14ac:dyDescent="0.25">
      <c r="B309" s="61"/>
    </row>
    <row r="310" spans="2:2" x14ac:dyDescent="0.25">
      <c r="B310" s="61"/>
    </row>
    <row r="311" spans="2:2" x14ac:dyDescent="0.25">
      <c r="B311" s="61"/>
    </row>
    <row r="312" spans="2:2" x14ac:dyDescent="0.25">
      <c r="B312" s="61"/>
    </row>
    <row r="313" spans="2:2" x14ac:dyDescent="0.25">
      <c r="B313" s="61"/>
    </row>
    <row r="314" spans="2:2" x14ac:dyDescent="0.25">
      <c r="B314" s="61"/>
    </row>
    <row r="315" spans="2:2" x14ac:dyDescent="0.25">
      <c r="B315" s="61"/>
    </row>
    <row r="316" spans="2:2" x14ac:dyDescent="0.25">
      <c r="B316" s="61"/>
    </row>
    <row r="317" spans="2:2" x14ac:dyDescent="0.25">
      <c r="B317" s="61"/>
    </row>
    <row r="318" spans="2:2" x14ac:dyDescent="0.25">
      <c r="B318" s="61"/>
    </row>
    <row r="319" spans="2:2" x14ac:dyDescent="0.25">
      <c r="B319" s="61"/>
    </row>
    <row r="320" spans="2:2" x14ac:dyDescent="0.25">
      <c r="B320" s="61"/>
    </row>
    <row r="321" spans="2:2" x14ac:dyDescent="0.25">
      <c r="B321" s="61"/>
    </row>
    <row r="322" spans="2:2" x14ac:dyDescent="0.25">
      <c r="B322" s="61"/>
    </row>
    <row r="323" spans="2:2" x14ac:dyDescent="0.25">
      <c r="B323" s="61"/>
    </row>
    <row r="324" spans="2:2" x14ac:dyDescent="0.25">
      <c r="B324" s="61"/>
    </row>
    <row r="325" spans="2:2" x14ac:dyDescent="0.25">
      <c r="B325" s="61"/>
    </row>
    <row r="326" spans="2:2" x14ac:dyDescent="0.25">
      <c r="B326" s="61"/>
    </row>
    <row r="327" spans="2:2" x14ac:dyDescent="0.25">
      <c r="B327" s="61"/>
    </row>
    <row r="328" spans="2:2" x14ac:dyDescent="0.25">
      <c r="B328" s="61"/>
    </row>
    <row r="329" spans="2:2" x14ac:dyDescent="0.25">
      <c r="B329" s="61"/>
    </row>
    <row r="330" spans="2:2" x14ac:dyDescent="0.25">
      <c r="B330" s="61"/>
    </row>
    <row r="331" spans="2:2" x14ac:dyDescent="0.25">
      <c r="B331" s="61"/>
    </row>
    <row r="332" spans="2:2" x14ac:dyDescent="0.25">
      <c r="B332" s="61"/>
    </row>
    <row r="333" spans="2:2" x14ac:dyDescent="0.25">
      <c r="B333" s="61"/>
    </row>
    <row r="334" spans="2:2" x14ac:dyDescent="0.25">
      <c r="B334" s="61"/>
    </row>
    <row r="335" spans="2:2" x14ac:dyDescent="0.25">
      <c r="B335" s="61"/>
    </row>
    <row r="336" spans="2:2" x14ac:dyDescent="0.25">
      <c r="B336" s="61"/>
    </row>
    <row r="337" spans="2:2" x14ac:dyDescent="0.25">
      <c r="B337" s="61"/>
    </row>
    <row r="338" spans="2:2" x14ac:dyDescent="0.25">
      <c r="B338" s="61"/>
    </row>
    <row r="339" spans="2:2" x14ac:dyDescent="0.25">
      <c r="B339" s="61"/>
    </row>
    <row r="340" spans="2:2" x14ac:dyDescent="0.25">
      <c r="B340" s="61"/>
    </row>
    <row r="341" spans="2:2" x14ac:dyDescent="0.25">
      <c r="B341" s="61"/>
    </row>
    <row r="342" spans="2:2" x14ac:dyDescent="0.25">
      <c r="B342" s="61"/>
    </row>
    <row r="343" spans="2:2" x14ac:dyDescent="0.25">
      <c r="B343" s="61"/>
    </row>
    <row r="344" spans="2:2" x14ac:dyDescent="0.25">
      <c r="B344" s="61"/>
    </row>
    <row r="345" spans="2:2" x14ac:dyDescent="0.25">
      <c r="B345" s="61"/>
    </row>
    <row r="346" spans="2:2" x14ac:dyDescent="0.25">
      <c r="B346" s="61"/>
    </row>
    <row r="347" spans="2:2" x14ac:dyDescent="0.25">
      <c r="B347" s="61"/>
    </row>
    <row r="348" spans="2:2" x14ac:dyDescent="0.25">
      <c r="B348" s="61"/>
    </row>
    <row r="349" spans="2:2" x14ac:dyDescent="0.25">
      <c r="B349" s="61"/>
    </row>
    <row r="350" spans="2:2" x14ac:dyDescent="0.25">
      <c r="B350" s="61"/>
    </row>
    <row r="351" spans="2:2" x14ac:dyDescent="0.25">
      <c r="B351" s="61"/>
    </row>
    <row r="352" spans="2:2" x14ac:dyDescent="0.25">
      <c r="B352" s="61"/>
    </row>
    <row r="353" spans="2:2" x14ac:dyDescent="0.25">
      <c r="B353" s="61"/>
    </row>
    <row r="354" spans="2:2" x14ac:dyDescent="0.25">
      <c r="B354" s="61"/>
    </row>
    <row r="355" spans="2:2" x14ac:dyDescent="0.25">
      <c r="B355" s="61"/>
    </row>
    <row r="356" spans="2:2" x14ac:dyDescent="0.25">
      <c r="B356" s="61"/>
    </row>
    <row r="357" spans="2:2" x14ac:dyDescent="0.25">
      <c r="B357" s="61"/>
    </row>
    <row r="358" spans="2:2" x14ac:dyDescent="0.25">
      <c r="B358" s="61"/>
    </row>
    <row r="359" spans="2:2" x14ac:dyDescent="0.25">
      <c r="B359" s="61"/>
    </row>
    <row r="360" spans="2:2" x14ac:dyDescent="0.25">
      <c r="B360" s="61"/>
    </row>
    <row r="361" spans="2:2" x14ac:dyDescent="0.25">
      <c r="B361" s="61"/>
    </row>
    <row r="362" spans="2:2" x14ac:dyDescent="0.25">
      <c r="B362" s="61"/>
    </row>
    <row r="363" spans="2:2" x14ac:dyDescent="0.25">
      <c r="B363" s="61"/>
    </row>
    <row r="364" spans="2:2" x14ac:dyDescent="0.25">
      <c r="B364" s="61"/>
    </row>
    <row r="365" spans="2:2" x14ac:dyDescent="0.25">
      <c r="B365" s="61"/>
    </row>
    <row r="366" spans="2:2" x14ac:dyDescent="0.25">
      <c r="B366" s="61"/>
    </row>
    <row r="367" spans="2:2" x14ac:dyDescent="0.25">
      <c r="B367" s="61"/>
    </row>
    <row r="368" spans="2:2" x14ac:dyDescent="0.25">
      <c r="B368" s="61"/>
    </row>
    <row r="369" spans="2:2" x14ac:dyDescent="0.25">
      <c r="B369" s="61"/>
    </row>
    <row r="370" spans="2:2" x14ac:dyDescent="0.25">
      <c r="B370" s="61"/>
    </row>
    <row r="371" spans="2:2" x14ac:dyDescent="0.25">
      <c r="B371" s="61"/>
    </row>
    <row r="372" spans="2:2" x14ac:dyDescent="0.25">
      <c r="B372" s="61"/>
    </row>
    <row r="373" spans="2:2" x14ac:dyDescent="0.25">
      <c r="B373" s="61"/>
    </row>
    <row r="374" spans="2:2" x14ac:dyDescent="0.25">
      <c r="B374" s="61"/>
    </row>
    <row r="375" spans="2:2" x14ac:dyDescent="0.25">
      <c r="B375" s="61"/>
    </row>
    <row r="376" spans="2:2" x14ac:dyDescent="0.25">
      <c r="B376" s="61"/>
    </row>
    <row r="377" spans="2:2" x14ac:dyDescent="0.25">
      <c r="B377" s="61"/>
    </row>
    <row r="378" spans="2:2" x14ac:dyDescent="0.25">
      <c r="B378" s="61"/>
    </row>
    <row r="379" spans="2:2" x14ac:dyDescent="0.25">
      <c r="B379" s="61"/>
    </row>
    <row r="380" spans="2:2" x14ac:dyDescent="0.25">
      <c r="B380" s="61"/>
    </row>
    <row r="381" spans="2:2" x14ac:dyDescent="0.25">
      <c r="B381" s="61"/>
    </row>
    <row r="382" spans="2:2" x14ac:dyDescent="0.25">
      <c r="B382" s="61"/>
    </row>
    <row r="383" spans="2:2" x14ac:dyDescent="0.25">
      <c r="B383" s="61"/>
    </row>
    <row r="384" spans="2:2" x14ac:dyDescent="0.25">
      <c r="B384" s="61"/>
    </row>
    <row r="385" spans="2:2" x14ac:dyDescent="0.25">
      <c r="B385" s="61"/>
    </row>
    <row r="386" spans="2:2" x14ac:dyDescent="0.25">
      <c r="B386" s="61"/>
    </row>
    <row r="387" spans="2:2" x14ac:dyDescent="0.25">
      <c r="B387" s="61"/>
    </row>
    <row r="388" spans="2:2" x14ac:dyDescent="0.25">
      <c r="B388" s="61"/>
    </row>
    <row r="389" spans="2:2" x14ac:dyDescent="0.25">
      <c r="B389" s="61"/>
    </row>
    <row r="390" spans="2:2" x14ac:dyDescent="0.25">
      <c r="B390" s="61"/>
    </row>
    <row r="391" spans="2:2" x14ac:dyDescent="0.25">
      <c r="B391" s="61"/>
    </row>
    <row r="392" spans="2:2" x14ac:dyDescent="0.25">
      <c r="B392" s="61"/>
    </row>
    <row r="393" spans="2:2" x14ac:dyDescent="0.25">
      <c r="B393" s="61"/>
    </row>
    <row r="394" spans="2:2" x14ac:dyDescent="0.25">
      <c r="B394" s="61"/>
    </row>
    <row r="395" spans="2:2" x14ac:dyDescent="0.25">
      <c r="B395" s="61"/>
    </row>
    <row r="396" spans="2:2" x14ac:dyDescent="0.25">
      <c r="B396" s="61"/>
    </row>
    <row r="397" spans="2:2" x14ac:dyDescent="0.25">
      <c r="B397" s="61"/>
    </row>
    <row r="398" spans="2:2" x14ac:dyDescent="0.25">
      <c r="B398" s="61"/>
    </row>
    <row r="399" spans="2:2" x14ac:dyDescent="0.25">
      <c r="B399" s="61"/>
    </row>
    <row r="400" spans="2:2" x14ac:dyDescent="0.25">
      <c r="B400" s="61"/>
    </row>
    <row r="401" spans="2:2" x14ac:dyDescent="0.25">
      <c r="B401" s="61"/>
    </row>
    <row r="402" spans="2:2" x14ac:dyDescent="0.25">
      <c r="B402" s="61"/>
    </row>
    <row r="403" spans="2:2" x14ac:dyDescent="0.25">
      <c r="B403" s="61"/>
    </row>
    <row r="404" spans="2:2" x14ac:dyDescent="0.25">
      <c r="B404" s="61"/>
    </row>
    <row r="405" spans="2:2" x14ac:dyDescent="0.25">
      <c r="B405" s="61"/>
    </row>
    <row r="406" spans="2:2" x14ac:dyDescent="0.25">
      <c r="B406" s="61"/>
    </row>
    <row r="407" spans="2:2" x14ac:dyDescent="0.25">
      <c r="B407" s="61"/>
    </row>
    <row r="408" spans="2:2" x14ac:dyDescent="0.25">
      <c r="B408" s="61"/>
    </row>
    <row r="409" spans="2:2" x14ac:dyDescent="0.25">
      <c r="B409" s="61"/>
    </row>
    <row r="410" spans="2:2" x14ac:dyDescent="0.25">
      <c r="B410" s="61"/>
    </row>
    <row r="411" spans="2:2" x14ac:dyDescent="0.25">
      <c r="B411" s="61"/>
    </row>
    <row r="412" spans="2:2" x14ac:dyDescent="0.25">
      <c r="B412" s="61"/>
    </row>
    <row r="413" spans="2:2" x14ac:dyDescent="0.25">
      <c r="B413" s="61"/>
    </row>
    <row r="414" spans="2:2" x14ac:dyDescent="0.25">
      <c r="B414" s="61"/>
    </row>
    <row r="415" spans="2:2" x14ac:dyDescent="0.25">
      <c r="B415" s="61"/>
    </row>
    <row r="416" spans="2:2" x14ac:dyDescent="0.25">
      <c r="B416" s="61"/>
    </row>
    <row r="417" spans="2:2" x14ac:dyDescent="0.25">
      <c r="B417" s="61"/>
    </row>
    <row r="418" spans="2:2" x14ac:dyDescent="0.25">
      <c r="B418" s="61"/>
    </row>
    <row r="419" spans="2:2" x14ac:dyDescent="0.25">
      <c r="B419" s="61"/>
    </row>
    <row r="420" spans="2:2" x14ac:dyDescent="0.25">
      <c r="B420" s="61"/>
    </row>
    <row r="421" spans="2:2" x14ac:dyDescent="0.25">
      <c r="B421" s="61"/>
    </row>
    <row r="422" spans="2:2" x14ac:dyDescent="0.25">
      <c r="B422" s="61"/>
    </row>
    <row r="423" spans="2:2" x14ac:dyDescent="0.25">
      <c r="B423" s="61"/>
    </row>
    <row r="424" spans="2:2" x14ac:dyDescent="0.25">
      <c r="B424" s="61"/>
    </row>
    <row r="425" spans="2:2" x14ac:dyDescent="0.25">
      <c r="B425" s="61"/>
    </row>
    <row r="426" spans="2:2" x14ac:dyDescent="0.25">
      <c r="B426" s="61"/>
    </row>
    <row r="427" spans="2:2" x14ac:dyDescent="0.25">
      <c r="B427" s="61"/>
    </row>
    <row r="428" spans="2:2" x14ac:dyDescent="0.25">
      <c r="B428" s="61"/>
    </row>
    <row r="429" spans="2:2" x14ac:dyDescent="0.25">
      <c r="B429" s="61"/>
    </row>
    <row r="430" spans="2:2" x14ac:dyDescent="0.25">
      <c r="B430" s="61"/>
    </row>
    <row r="431" spans="2:2" x14ac:dyDescent="0.25">
      <c r="B431" s="61"/>
    </row>
    <row r="432" spans="2:2" x14ac:dyDescent="0.25">
      <c r="B432" s="61"/>
    </row>
    <row r="433" spans="2:2" x14ac:dyDescent="0.25">
      <c r="B433" s="61"/>
    </row>
    <row r="434" spans="2:2" x14ac:dyDescent="0.25">
      <c r="B434" s="61"/>
    </row>
    <row r="435" spans="2:2" x14ac:dyDescent="0.25">
      <c r="B435" s="61"/>
    </row>
    <row r="436" spans="2:2" x14ac:dyDescent="0.25">
      <c r="B436" s="61"/>
    </row>
    <row r="437" spans="2:2" x14ac:dyDescent="0.25">
      <c r="B437" s="61"/>
    </row>
    <row r="438" spans="2:2" x14ac:dyDescent="0.25">
      <c r="B438" s="61"/>
    </row>
    <row r="439" spans="2:2" x14ac:dyDescent="0.25">
      <c r="B439" s="61"/>
    </row>
    <row r="440" spans="2:2" x14ac:dyDescent="0.25">
      <c r="B440" s="61"/>
    </row>
    <row r="441" spans="2:2" x14ac:dyDescent="0.25">
      <c r="B441" s="61"/>
    </row>
    <row r="442" spans="2:2" x14ac:dyDescent="0.25">
      <c r="B442" s="61"/>
    </row>
    <row r="443" spans="2:2" x14ac:dyDescent="0.25">
      <c r="B443" s="61"/>
    </row>
    <row r="444" spans="2:2" x14ac:dyDescent="0.25">
      <c r="B444" s="61"/>
    </row>
    <row r="445" spans="2:2" x14ac:dyDescent="0.25">
      <c r="B445" s="61"/>
    </row>
    <row r="446" spans="2:2" x14ac:dyDescent="0.25">
      <c r="B446" s="61"/>
    </row>
    <row r="447" spans="2:2" x14ac:dyDescent="0.25">
      <c r="B447" s="61"/>
    </row>
    <row r="448" spans="2:2" x14ac:dyDescent="0.25">
      <c r="B448" s="61"/>
    </row>
    <row r="449" spans="2:2" x14ac:dyDescent="0.25">
      <c r="B449" s="61"/>
    </row>
    <row r="450" spans="2:2" x14ac:dyDescent="0.25">
      <c r="B450" s="61"/>
    </row>
    <row r="451" spans="2:2" x14ac:dyDescent="0.25">
      <c r="B451" s="61"/>
    </row>
    <row r="452" spans="2:2" x14ac:dyDescent="0.25">
      <c r="B452" s="61"/>
    </row>
    <row r="453" spans="2:2" x14ac:dyDescent="0.25">
      <c r="B453" s="61"/>
    </row>
    <row r="454" spans="2:2" x14ac:dyDescent="0.25">
      <c r="B454" s="61"/>
    </row>
    <row r="455" spans="2:2" x14ac:dyDescent="0.25">
      <c r="B455" s="61"/>
    </row>
    <row r="456" spans="2:2" x14ac:dyDescent="0.25">
      <c r="B456" s="61"/>
    </row>
    <row r="457" spans="2:2" x14ac:dyDescent="0.25">
      <c r="B457" s="61"/>
    </row>
    <row r="458" spans="2:2" x14ac:dyDescent="0.25">
      <c r="B458" s="61"/>
    </row>
    <row r="459" spans="2:2" x14ac:dyDescent="0.25">
      <c r="B459" s="61"/>
    </row>
    <row r="460" spans="2:2" x14ac:dyDescent="0.25">
      <c r="B460" s="61"/>
    </row>
    <row r="461" spans="2:2" x14ac:dyDescent="0.25">
      <c r="B461" s="61"/>
    </row>
    <row r="462" spans="2:2" x14ac:dyDescent="0.25">
      <c r="B462" s="61"/>
    </row>
    <row r="463" spans="2:2" x14ac:dyDescent="0.25">
      <c r="B463" s="61"/>
    </row>
    <row r="464" spans="2:2" x14ac:dyDescent="0.25">
      <c r="B464" s="61"/>
    </row>
    <row r="465" spans="2:2" x14ac:dyDescent="0.25">
      <c r="B465" s="61"/>
    </row>
    <row r="466" spans="2:2" x14ac:dyDescent="0.25">
      <c r="B466" s="61"/>
    </row>
    <row r="467" spans="2:2" x14ac:dyDescent="0.25">
      <c r="B467" s="61"/>
    </row>
    <row r="468" spans="2:2" x14ac:dyDescent="0.25">
      <c r="B468" s="61"/>
    </row>
    <row r="469" spans="2:2" x14ac:dyDescent="0.25">
      <c r="B469" s="61"/>
    </row>
    <row r="470" spans="2:2" x14ac:dyDescent="0.25">
      <c r="B470" s="61"/>
    </row>
    <row r="471" spans="2:2" x14ac:dyDescent="0.25">
      <c r="B471" s="61"/>
    </row>
    <row r="472" spans="2:2" x14ac:dyDescent="0.25">
      <c r="B472" s="61"/>
    </row>
    <row r="473" spans="2:2" x14ac:dyDescent="0.25">
      <c r="B473" s="61"/>
    </row>
    <row r="474" spans="2:2" x14ac:dyDescent="0.25">
      <c r="B474" s="61"/>
    </row>
    <row r="475" spans="2:2" x14ac:dyDescent="0.25">
      <c r="B475" s="61"/>
    </row>
    <row r="476" spans="2:2" x14ac:dyDescent="0.25">
      <c r="B476" s="61"/>
    </row>
    <row r="477" spans="2:2" x14ac:dyDescent="0.25">
      <c r="B477" s="61"/>
    </row>
    <row r="478" spans="2:2" x14ac:dyDescent="0.25">
      <c r="B478" s="61"/>
    </row>
    <row r="479" spans="2:2" x14ac:dyDescent="0.25">
      <c r="B479" s="61"/>
    </row>
    <row r="480" spans="2:2" x14ac:dyDescent="0.25">
      <c r="B480" s="61"/>
    </row>
    <row r="481" spans="2:2" x14ac:dyDescent="0.25">
      <c r="B481" s="61"/>
    </row>
    <row r="482" spans="2:2" x14ac:dyDescent="0.25">
      <c r="B482" s="61"/>
    </row>
    <row r="483" spans="2:2" x14ac:dyDescent="0.25">
      <c r="B483" s="61"/>
    </row>
    <row r="484" spans="2:2" x14ac:dyDescent="0.25">
      <c r="B484" s="61"/>
    </row>
    <row r="485" spans="2:2" x14ac:dyDescent="0.25">
      <c r="B485" s="61"/>
    </row>
    <row r="486" spans="2:2" x14ac:dyDescent="0.25">
      <c r="B486" s="61"/>
    </row>
    <row r="487" spans="2:2" x14ac:dyDescent="0.25">
      <c r="B487" s="61"/>
    </row>
    <row r="488" spans="2:2" x14ac:dyDescent="0.25">
      <c r="B488" s="61"/>
    </row>
    <row r="489" spans="2:2" x14ac:dyDescent="0.25">
      <c r="B489" s="61"/>
    </row>
    <row r="490" spans="2:2" x14ac:dyDescent="0.25">
      <c r="B490" s="61"/>
    </row>
    <row r="491" spans="2:2" x14ac:dyDescent="0.25">
      <c r="B491" s="61"/>
    </row>
    <row r="492" spans="2:2" x14ac:dyDescent="0.25">
      <c r="B492" s="61"/>
    </row>
    <row r="493" spans="2:2" x14ac:dyDescent="0.25">
      <c r="B493" s="61"/>
    </row>
    <row r="494" spans="2:2" x14ac:dyDescent="0.25">
      <c r="B494" s="61"/>
    </row>
    <row r="495" spans="2:2" x14ac:dyDescent="0.25">
      <c r="B495" s="61"/>
    </row>
    <row r="496" spans="2:2" x14ac:dyDescent="0.25">
      <c r="B496" s="61"/>
    </row>
    <row r="497" spans="2:2" x14ac:dyDescent="0.25">
      <c r="B497" s="61"/>
    </row>
    <row r="498" spans="2:2" x14ac:dyDescent="0.25">
      <c r="B498" s="61"/>
    </row>
    <row r="499" spans="2:2" x14ac:dyDescent="0.25">
      <c r="B499" s="61"/>
    </row>
    <row r="500" spans="2:2" x14ac:dyDescent="0.25">
      <c r="B500" s="61"/>
    </row>
    <row r="501" spans="2:2" x14ac:dyDescent="0.25">
      <c r="B501" s="61"/>
    </row>
    <row r="502" spans="2:2" x14ac:dyDescent="0.25">
      <c r="B502" s="61"/>
    </row>
    <row r="503" spans="2:2" x14ac:dyDescent="0.25">
      <c r="B503" s="61"/>
    </row>
    <row r="504" spans="2:2" x14ac:dyDescent="0.25">
      <c r="B504" s="61"/>
    </row>
    <row r="505" spans="2:2" x14ac:dyDescent="0.25">
      <c r="B505" s="61"/>
    </row>
    <row r="506" spans="2:2" x14ac:dyDescent="0.25">
      <c r="B506" s="61"/>
    </row>
    <row r="507" spans="2:2" x14ac:dyDescent="0.25">
      <c r="B507" s="61"/>
    </row>
    <row r="508" spans="2:2" x14ac:dyDescent="0.25">
      <c r="B508" s="61"/>
    </row>
    <row r="509" spans="2:2" x14ac:dyDescent="0.25">
      <c r="B509" s="61"/>
    </row>
    <row r="510" spans="2:2" x14ac:dyDescent="0.25">
      <c r="B510" s="61"/>
    </row>
    <row r="511" spans="2:2" x14ac:dyDescent="0.25">
      <c r="B511" s="61"/>
    </row>
    <row r="512" spans="2:2" x14ac:dyDescent="0.25">
      <c r="B512" s="61"/>
    </row>
    <row r="513" spans="2:2" x14ac:dyDescent="0.25">
      <c r="B513" s="61"/>
    </row>
    <row r="514" spans="2:2" x14ac:dyDescent="0.25">
      <c r="B514" s="61"/>
    </row>
    <row r="515" spans="2:2" x14ac:dyDescent="0.25">
      <c r="B515" s="61"/>
    </row>
    <row r="516" spans="2:2" x14ac:dyDescent="0.25">
      <c r="B516" s="61"/>
    </row>
    <row r="517" spans="2:2" x14ac:dyDescent="0.25">
      <c r="B517" s="61"/>
    </row>
    <row r="518" spans="2:2" x14ac:dyDescent="0.25">
      <c r="B518" s="61"/>
    </row>
    <row r="519" spans="2:2" x14ac:dyDescent="0.25">
      <c r="B519" s="61"/>
    </row>
    <row r="520" spans="2:2" x14ac:dyDescent="0.25">
      <c r="B520" s="61"/>
    </row>
    <row r="521" spans="2:2" x14ac:dyDescent="0.25">
      <c r="B521" s="61"/>
    </row>
    <row r="522" spans="2:2" x14ac:dyDescent="0.25">
      <c r="B522" s="61"/>
    </row>
    <row r="523" spans="2:2" x14ac:dyDescent="0.25">
      <c r="B523" s="61"/>
    </row>
    <row r="524" spans="2:2" x14ac:dyDescent="0.25">
      <c r="B524" s="61"/>
    </row>
    <row r="525" spans="2:2" x14ac:dyDescent="0.25">
      <c r="B525" s="61"/>
    </row>
    <row r="526" spans="2:2" x14ac:dyDescent="0.25">
      <c r="B526" s="61"/>
    </row>
    <row r="527" spans="2:2" x14ac:dyDescent="0.25">
      <c r="B527" s="61"/>
    </row>
    <row r="528" spans="2:2" x14ac:dyDescent="0.25">
      <c r="B528" s="61"/>
    </row>
    <row r="529" spans="2:2" x14ac:dyDescent="0.25">
      <c r="B529" s="61"/>
    </row>
    <row r="530" spans="2:2" x14ac:dyDescent="0.25">
      <c r="B530" s="61"/>
    </row>
    <row r="531" spans="2:2" x14ac:dyDescent="0.25">
      <c r="B531" s="61"/>
    </row>
    <row r="532" spans="2:2" x14ac:dyDescent="0.25">
      <c r="B532" s="61"/>
    </row>
    <row r="533" spans="2:2" x14ac:dyDescent="0.25">
      <c r="B533" s="61"/>
    </row>
    <row r="534" spans="2:2" x14ac:dyDescent="0.25">
      <c r="B534" s="61"/>
    </row>
    <row r="535" spans="2:2" x14ac:dyDescent="0.25">
      <c r="B535" s="61"/>
    </row>
    <row r="536" spans="2:2" x14ac:dyDescent="0.25">
      <c r="B536" s="61"/>
    </row>
    <row r="537" spans="2:2" x14ac:dyDescent="0.25">
      <c r="B537" s="61"/>
    </row>
    <row r="538" spans="2:2" x14ac:dyDescent="0.25">
      <c r="B538" s="61"/>
    </row>
    <row r="539" spans="2:2" x14ac:dyDescent="0.25">
      <c r="B539" s="61"/>
    </row>
    <row r="540" spans="2:2" x14ac:dyDescent="0.25">
      <c r="B540" s="61"/>
    </row>
    <row r="541" spans="2:2" x14ac:dyDescent="0.25">
      <c r="B541" s="61"/>
    </row>
    <row r="542" spans="2:2" x14ac:dyDescent="0.25">
      <c r="B542" s="61"/>
    </row>
    <row r="543" spans="2:2" x14ac:dyDescent="0.25">
      <c r="B543" s="61"/>
    </row>
    <row r="544" spans="2:2" x14ac:dyDescent="0.25">
      <c r="B544" s="61"/>
    </row>
    <row r="545" spans="2:2" x14ac:dyDescent="0.25">
      <c r="B545" s="61"/>
    </row>
    <row r="546" spans="2:2" x14ac:dyDescent="0.25">
      <c r="B546" s="61"/>
    </row>
    <row r="547" spans="2:2" x14ac:dyDescent="0.25">
      <c r="B547" s="61"/>
    </row>
    <row r="548" spans="2:2" x14ac:dyDescent="0.25">
      <c r="B548" s="61"/>
    </row>
    <row r="549" spans="2:2" x14ac:dyDescent="0.25">
      <c r="B549" s="61"/>
    </row>
    <row r="550" spans="2:2" x14ac:dyDescent="0.25">
      <c r="B550" s="61"/>
    </row>
    <row r="551" spans="2:2" x14ac:dyDescent="0.25">
      <c r="B551" s="61"/>
    </row>
    <row r="552" spans="2:2" x14ac:dyDescent="0.25">
      <c r="B552" s="61"/>
    </row>
    <row r="553" spans="2:2" x14ac:dyDescent="0.25">
      <c r="B553" s="61"/>
    </row>
    <row r="554" spans="2:2" x14ac:dyDescent="0.25">
      <c r="B554" s="61"/>
    </row>
    <row r="555" spans="2:2" x14ac:dyDescent="0.25">
      <c r="B555" s="61"/>
    </row>
    <row r="556" spans="2:2" x14ac:dyDescent="0.25">
      <c r="B556" s="61"/>
    </row>
    <row r="557" spans="2:2" x14ac:dyDescent="0.25">
      <c r="B557" s="61"/>
    </row>
    <row r="558" spans="2:2" x14ac:dyDescent="0.25">
      <c r="B558" s="61"/>
    </row>
    <row r="559" spans="2:2" x14ac:dyDescent="0.25">
      <c r="B559" s="61"/>
    </row>
    <row r="560" spans="2:2" x14ac:dyDescent="0.25">
      <c r="B560" s="61"/>
    </row>
    <row r="561" spans="2:2" x14ac:dyDescent="0.25">
      <c r="B561" s="61"/>
    </row>
    <row r="562" spans="2:2" x14ac:dyDescent="0.25">
      <c r="B562" s="61"/>
    </row>
    <row r="563" spans="2:2" x14ac:dyDescent="0.25">
      <c r="B563" s="61"/>
    </row>
    <row r="564" spans="2:2" x14ac:dyDescent="0.25">
      <c r="B564" s="61"/>
    </row>
    <row r="565" spans="2:2" x14ac:dyDescent="0.25">
      <c r="B565" s="61"/>
    </row>
    <row r="566" spans="2:2" x14ac:dyDescent="0.25">
      <c r="B566" s="61"/>
    </row>
    <row r="567" spans="2:2" x14ac:dyDescent="0.25">
      <c r="B567" s="61"/>
    </row>
    <row r="568" spans="2:2" x14ac:dyDescent="0.25">
      <c r="B568" s="61"/>
    </row>
    <row r="569" spans="2:2" x14ac:dyDescent="0.25">
      <c r="B569" s="61"/>
    </row>
    <row r="570" spans="2:2" x14ac:dyDescent="0.25">
      <c r="B570" s="61"/>
    </row>
    <row r="571" spans="2:2" x14ac:dyDescent="0.25">
      <c r="B571" s="61"/>
    </row>
    <row r="572" spans="2:2" x14ac:dyDescent="0.25">
      <c r="B572" s="61"/>
    </row>
    <row r="573" spans="2:2" x14ac:dyDescent="0.25">
      <c r="B573" s="61"/>
    </row>
    <row r="574" spans="2:2" x14ac:dyDescent="0.25">
      <c r="B574" s="61"/>
    </row>
    <row r="575" spans="2:2" x14ac:dyDescent="0.25">
      <c r="B575" s="61"/>
    </row>
    <row r="576" spans="2:2" x14ac:dyDescent="0.25">
      <c r="B576" s="61"/>
    </row>
    <row r="577" spans="2:2" x14ac:dyDescent="0.25">
      <c r="B577" s="61"/>
    </row>
    <row r="578" spans="2:2" x14ac:dyDescent="0.25">
      <c r="B578" s="61"/>
    </row>
    <row r="579" spans="2:2" x14ac:dyDescent="0.25">
      <c r="B579" s="61"/>
    </row>
    <row r="580" spans="2:2" x14ac:dyDescent="0.25">
      <c r="B580" s="61"/>
    </row>
    <row r="581" spans="2:2" x14ac:dyDescent="0.25">
      <c r="B581" s="61"/>
    </row>
    <row r="582" spans="2:2" x14ac:dyDescent="0.25">
      <c r="B582" s="61"/>
    </row>
    <row r="583" spans="2:2" x14ac:dyDescent="0.25">
      <c r="B583" s="61"/>
    </row>
    <row r="584" spans="2:2" x14ac:dyDescent="0.25">
      <c r="B584" s="61"/>
    </row>
    <row r="585" spans="2:2" x14ac:dyDescent="0.25">
      <c r="B585" s="61"/>
    </row>
    <row r="586" spans="2:2" x14ac:dyDescent="0.25">
      <c r="B586" s="61"/>
    </row>
    <row r="587" spans="2:2" x14ac:dyDescent="0.25">
      <c r="B587" s="61"/>
    </row>
    <row r="588" spans="2:2" x14ac:dyDescent="0.25">
      <c r="B588" s="61"/>
    </row>
    <row r="589" spans="2:2" x14ac:dyDescent="0.25">
      <c r="B589" s="61"/>
    </row>
    <row r="590" spans="2:2" x14ac:dyDescent="0.25">
      <c r="B590" s="61"/>
    </row>
    <row r="591" spans="2:2" x14ac:dyDescent="0.25">
      <c r="B591" s="61"/>
    </row>
    <row r="592" spans="2:2" x14ac:dyDescent="0.25">
      <c r="B592" s="61"/>
    </row>
    <row r="593" spans="2:2" x14ac:dyDescent="0.25">
      <c r="B593" s="61"/>
    </row>
    <row r="594" spans="2:2" x14ac:dyDescent="0.25">
      <c r="B594" s="61"/>
    </row>
    <row r="595" spans="2:2" x14ac:dyDescent="0.25">
      <c r="B595" s="61"/>
    </row>
    <row r="596" spans="2:2" x14ac:dyDescent="0.25">
      <c r="B596" s="61"/>
    </row>
    <row r="597" spans="2:2" x14ac:dyDescent="0.25">
      <c r="B597" s="61"/>
    </row>
    <row r="598" spans="2:2" x14ac:dyDescent="0.25">
      <c r="B598" s="61"/>
    </row>
    <row r="599" spans="2:2" x14ac:dyDescent="0.25">
      <c r="B599" s="61"/>
    </row>
    <row r="600" spans="2:2" x14ac:dyDescent="0.25">
      <c r="B600" s="61"/>
    </row>
    <row r="601" spans="2:2" x14ac:dyDescent="0.25">
      <c r="B601" s="61"/>
    </row>
    <row r="602" spans="2:2" x14ac:dyDescent="0.25">
      <c r="B602" s="61"/>
    </row>
    <row r="603" spans="2:2" x14ac:dyDescent="0.25">
      <c r="B603" s="61"/>
    </row>
    <row r="604" spans="2:2" x14ac:dyDescent="0.25">
      <c r="B604" s="61"/>
    </row>
    <row r="605" spans="2:2" x14ac:dyDescent="0.25">
      <c r="B605" s="61"/>
    </row>
    <row r="606" spans="2:2" x14ac:dyDescent="0.25">
      <c r="B606" s="61"/>
    </row>
    <row r="607" spans="2:2" x14ac:dyDescent="0.25">
      <c r="B607" s="61"/>
    </row>
    <row r="608" spans="2:2" x14ac:dyDescent="0.25">
      <c r="B608" s="61"/>
    </row>
    <row r="609" spans="2:2" x14ac:dyDescent="0.25">
      <c r="B609" s="61"/>
    </row>
    <row r="610" spans="2:2" x14ac:dyDescent="0.25">
      <c r="B610" s="61"/>
    </row>
    <row r="611" spans="2:2" x14ac:dyDescent="0.25">
      <c r="B611" s="61"/>
    </row>
    <row r="612" spans="2:2" x14ac:dyDescent="0.25">
      <c r="B612" s="61"/>
    </row>
    <row r="613" spans="2:2" x14ac:dyDescent="0.25">
      <c r="B613" s="61"/>
    </row>
    <row r="614" spans="2:2" x14ac:dyDescent="0.25">
      <c r="B614" s="61"/>
    </row>
    <row r="615" spans="2:2" x14ac:dyDescent="0.25">
      <c r="B615" s="61"/>
    </row>
    <row r="616" spans="2:2" x14ac:dyDescent="0.25">
      <c r="B616" s="61"/>
    </row>
    <row r="617" spans="2:2" x14ac:dyDescent="0.25">
      <c r="B617" s="61"/>
    </row>
    <row r="618" spans="2:2" x14ac:dyDescent="0.25">
      <c r="B618" s="61"/>
    </row>
    <row r="619" spans="2:2" x14ac:dyDescent="0.25">
      <c r="B619" s="61"/>
    </row>
    <row r="620" spans="2:2" x14ac:dyDescent="0.25">
      <c r="B620" s="61"/>
    </row>
    <row r="621" spans="2:2" x14ac:dyDescent="0.25">
      <c r="B621" s="61"/>
    </row>
    <row r="622" spans="2:2" x14ac:dyDescent="0.25">
      <c r="B622" s="61"/>
    </row>
    <row r="623" spans="2:2" x14ac:dyDescent="0.25">
      <c r="B623" s="61"/>
    </row>
    <row r="624" spans="2:2" x14ac:dyDescent="0.25">
      <c r="B624" s="61"/>
    </row>
    <row r="625" spans="2:2" x14ac:dyDescent="0.25">
      <c r="B625" s="61"/>
    </row>
    <row r="626" spans="2:2" x14ac:dyDescent="0.25">
      <c r="B626" s="61"/>
    </row>
    <row r="627" spans="2:2" x14ac:dyDescent="0.25">
      <c r="B627" s="61"/>
    </row>
    <row r="628" spans="2:2" x14ac:dyDescent="0.25">
      <c r="B628" s="61"/>
    </row>
    <row r="629" spans="2:2" x14ac:dyDescent="0.25">
      <c r="B629" s="61"/>
    </row>
    <row r="630" spans="2:2" x14ac:dyDescent="0.25">
      <c r="B630" s="61"/>
    </row>
    <row r="631" spans="2:2" x14ac:dyDescent="0.25">
      <c r="B631" s="61"/>
    </row>
    <row r="632" spans="2:2" x14ac:dyDescent="0.25">
      <c r="B632" s="61"/>
    </row>
    <row r="633" spans="2:2" x14ac:dyDescent="0.25">
      <c r="B633" s="61"/>
    </row>
    <row r="634" spans="2:2" x14ac:dyDescent="0.25">
      <c r="B634" s="61"/>
    </row>
    <row r="635" spans="2:2" x14ac:dyDescent="0.25">
      <c r="B635" s="61"/>
    </row>
    <row r="636" spans="2:2" x14ac:dyDescent="0.25">
      <c r="B636" s="61"/>
    </row>
    <row r="637" spans="2:2" x14ac:dyDescent="0.25">
      <c r="B637" s="61"/>
    </row>
    <row r="638" spans="2:2" x14ac:dyDescent="0.25">
      <c r="B638" s="61"/>
    </row>
    <row r="639" spans="2:2" x14ac:dyDescent="0.25">
      <c r="B639" s="61"/>
    </row>
    <row r="640" spans="2:2" x14ac:dyDescent="0.25">
      <c r="B640" s="61"/>
    </row>
    <row r="641" spans="2:2" x14ac:dyDescent="0.25">
      <c r="B641" s="61"/>
    </row>
    <row r="642" spans="2:2" x14ac:dyDescent="0.25">
      <c r="B642" s="61"/>
    </row>
    <row r="643" spans="2:2" x14ac:dyDescent="0.25">
      <c r="B643" s="61"/>
    </row>
    <row r="644" spans="2:2" x14ac:dyDescent="0.25">
      <c r="B644" s="61"/>
    </row>
    <row r="645" spans="2:2" x14ac:dyDescent="0.25">
      <c r="B645" s="61"/>
    </row>
    <row r="646" spans="2:2" x14ac:dyDescent="0.25">
      <c r="B646" s="61"/>
    </row>
    <row r="647" spans="2:2" x14ac:dyDescent="0.25">
      <c r="B647" s="61"/>
    </row>
    <row r="648" spans="2:2" x14ac:dyDescent="0.25">
      <c r="B648" s="61"/>
    </row>
    <row r="649" spans="2:2" x14ac:dyDescent="0.25">
      <c r="B649" s="61"/>
    </row>
    <row r="650" spans="2:2" x14ac:dyDescent="0.25">
      <c r="B650" s="61"/>
    </row>
    <row r="651" spans="2:2" x14ac:dyDescent="0.25">
      <c r="B651" s="61"/>
    </row>
    <row r="652" spans="2:2" x14ac:dyDescent="0.25">
      <c r="B652" s="61"/>
    </row>
    <row r="653" spans="2:2" x14ac:dyDescent="0.25">
      <c r="B653" s="61"/>
    </row>
    <row r="654" spans="2:2" x14ac:dyDescent="0.25">
      <c r="B654" s="61"/>
    </row>
    <row r="655" spans="2:2" x14ac:dyDescent="0.25">
      <c r="B655" s="61"/>
    </row>
    <row r="656" spans="2:2" x14ac:dyDescent="0.25">
      <c r="B656" s="61"/>
    </row>
    <row r="657" spans="2:2" x14ac:dyDescent="0.25">
      <c r="B657" s="61"/>
    </row>
    <row r="658" spans="2:2" x14ac:dyDescent="0.25">
      <c r="B658" s="61"/>
    </row>
    <row r="659" spans="2:2" x14ac:dyDescent="0.25">
      <c r="B659" s="61"/>
    </row>
    <row r="660" spans="2:2" x14ac:dyDescent="0.25">
      <c r="B660" s="61"/>
    </row>
    <row r="661" spans="2:2" x14ac:dyDescent="0.25">
      <c r="B661" s="61"/>
    </row>
    <row r="662" spans="2:2" x14ac:dyDescent="0.25">
      <c r="B662" s="61"/>
    </row>
    <row r="663" spans="2:2" x14ac:dyDescent="0.25">
      <c r="B663" s="61"/>
    </row>
    <row r="664" spans="2:2" x14ac:dyDescent="0.25">
      <c r="B664" s="61"/>
    </row>
    <row r="665" spans="2:2" x14ac:dyDescent="0.25">
      <c r="B665" s="61"/>
    </row>
    <row r="666" spans="2:2" x14ac:dyDescent="0.25">
      <c r="B666" s="61"/>
    </row>
    <row r="667" spans="2:2" x14ac:dyDescent="0.25">
      <c r="B667" s="61"/>
    </row>
    <row r="668" spans="2:2" x14ac:dyDescent="0.25">
      <c r="B668" s="61"/>
    </row>
    <row r="669" spans="2:2" x14ac:dyDescent="0.25">
      <c r="B669" s="61"/>
    </row>
    <row r="670" spans="2:2" x14ac:dyDescent="0.25">
      <c r="B670" s="61"/>
    </row>
    <row r="671" spans="2:2" x14ac:dyDescent="0.25">
      <c r="B671" s="61"/>
    </row>
    <row r="672" spans="2:2" x14ac:dyDescent="0.25">
      <c r="B672" s="61"/>
    </row>
    <row r="673" spans="2:2" x14ac:dyDescent="0.25">
      <c r="B673" s="61"/>
    </row>
    <row r="674" spans="2:2" x14ac:dyDescent="0.25">
      <c r="B674" s="61"/>
    </row>
    <row r="675" spans="2:2" x14ac:dyDescent="0.25">
      <c r="B675" s="61"/>
    </row>
    <row r="676" spans="2:2" x14ac:dyDescent="0.25">
      <c r="B676" s="61"/>
    </row>
    <row r="677" spans="2:2" x14ac:dyDescent="0.25">
      <c r="B677" s="61"/>
    </row>
    <row r="678" spans="2:2" x14ac:dyDescent="0.25">
      <c r="B678" s="61"/>
    </row>
    <row r="679" spans="2:2" x14ac:dyDescent="0.25">
      <c r="B679" s="61"/>
    </row>
    <row r="680" spans="2:2" x14ac:dyDescent="0.25">
      <c r="B680" s="61"/>
    </row>
    <row r="681" spans="2:2" x14ac:dyDescent="0.25">
      <c r="B681" s="61"/>
    </row>
    <row r="682" spans="2:2" x14ac:dyDescent="0.25">
      <c r="B682" s="61"/>
    </row>
    <row r="683" spans="2:2" x14ac:dyDescent="0.25">
      <c r="B683" s="61"/>
    </row>
    <row r="684" spans="2:2" x14ac:dyDescent="0.25">
      <c r="B684" s="61"/>
    </row>
    <row r="685" spans="2:2" x14ac:dyDescent="0.25">
      <c r="B685" s="61"/>
    </row>
    <row r="686" spans="2:2" x14ac:dyDescent="0.25">
      <c r="B686" s="61"/>
    </row>
    <row r="687" spans="2:2" x14ac:dyDescent="0.25">
      <c r="B687" s="61"/>
    </row>
    <row r="688" spans="2:2" x14ac:dyDescent="0.25">
      <c r="B688" s="61"/>
    </row>
    <row r="689" spans="2:2" x14ac:dyDescent="0.25">
      <c r="B689" s="61"/>
    </row>
    <row r="690" spans="2:2" x14ac:dyDescent="0.25">
      <c r="B690" s="61"/>
    </row>
    <row r="691" spans="2:2" x14ac:dyDescent="0.25">
      <c r="B691" s="61"/>
    </row>
    <row r="692" spans="2:2" x14ac:dyDescent="0.25">
      <c r="B692" s="61"/>
    </row>
    <row r="693" spans="2:2" x14ac:dyDescent="0.25">
      <c r="B693" s="61"/>
    </row>
    <row r="694" spans="2:2" x14ac:dyDescent="0.25">
      <c r="B694" s="61"/>
    </row>
    <row r="695" spans="2:2" x14ac:dyDescent="0.25">
      <c r="B695" s="61"/>
    </row>
    <row r="696" spans="2:2" x14ac:dyDescent="0.25">
      <c r="B696" s="61"/>
    </row>
    <row r="697" spans="2:2" x14ac:dyDescent="0.25">
      <c r="B697" s="61"/>
    </row>
    <row r="698" spans="2:2" x14ac:dyDescent="0.25">
      <c r="B698" s="61"/>
    </row>
    <row r="699" spans="2:2" x14ac:dyDescent="0.25">
      <c r="B699" s="61"/>
    </row>
    <row r="700" spans="2:2" x14ac:dyDescent="0.25">
      <c r="B700" s="61"/>
    </row>
    <row r="701" spans="2:2" x14ac:dyDescent="0.25">
      <c r="B701" s="61"/>
    </row>
    <row r="702" spans="2:2" x14ac:dyDescent="0.25">
      <c r="B702" s="61"/>
    </row>
    <row r="703" spans="2:2" x14ac:dyDescent="0.25">
      <c r="B703" s="61"/>
    </row>
    <row r="704" spans="2:2" x14ac:dyDescent="0.25">
      <c r="B704" s="61"/>
    </row>
    <row r="705" spans="2:2" x14ac:dyDescent="0.25">
      <c r="B705" s="61"/>
    </row>
    <row r="706" spans="2:2" x14ac:dyDescent="0.25">
      <c r="B706" s="61"/>
    </row>
    <row r="707" spans="2:2" x14ac:dyDescent="0.25">
      <c r="B707" s="61"/>
    </row>
    <row r="708" spans="2:2" x14ac:dyDescent="0.25">
      <c r="B708" s="61"/>
    </row>
    <row r="709" spans="2:2" x14ac:dyDescent="0.25">
      <c r="B709" s="61"/>
    </row>
    <row r="710" spans="2:2" x14ac:dyDescent="0.25">
      <c r="B710" s="61"/>
    </row>
    <row r="711" spans="2:2" x14ac:dyDescent="0.25">
      <c r="B711" s="61"/>
    </row>
    <row r="712" spans="2:2" x14ac:dyDescent="0.25">
      <c r="B712" s="61"/>
    </row>
    <row r="713" spans="2:2" x14ac:dyDescent="0.25">
      <c r="B713" s="61"/>
    </row>
    <row r="714" spans="2:2" x14ac:dyDescent="0.25">
      <c r="B714" s="61"/>
    </row>
    <row r="715" spans="2:2" x14ac:dyDescent="0.25">
      <c r="B715" s="61"/>
    </row>
    <row r="716" spans="2:2" x14ac:dyDescent="0.25">
      <c r="B716" s="61"/>
    </row>
    <row r="717" spans="2:2" x14ac:dyDescent="0.25">
      <c r="B717" s="61"/>
    </row>
    <row r="718" spans="2:2" x14ac:dyDescent="0.25">
      <c r="B718" s="61"/>
    </row>
    <row r="719" spans="2:2" x14ac:dyDescent="0.25">
      <c r="B719" s="61"/>
    </row>
    <row r="720" spans="2:2" x14ac:dyDescent="0.25">
      <c r="B720" s="61"/>
    </row>
    <row r="721" spans="2:2" x14ac:dyDescent="0.25">
      <c r="B721" s="61"/>
    </row>
    <row r="722" spans="2:2" x14ac:dyDescent="0.25">
      <c r="B722" s="61"/>
    </row>
    <row r="723" spans="2:2" x14ac:dyDescent="0.25">
      <c r="B723" s="61"/>
    </row>
    <row r="724" spans="2:2" x14ac:dyDescent="0.25">
      <c r="B724" s="61"/>
    </row>
    <row r="725" spans="2:2" x14ac:dyDescent="0.25">
      <c r="B725" s="61"/>
    </row>
    <row r="726" spans="2:2" x14ac:dyDescent="0.25">
      <c r="B726" s="61"/>
    </row>
    <row r="727" spans="2:2" x14ac:dyDescent="0.25">
      <c r="B727" s="61"/>
    </row>
    <row r="728" spans="2:2" x14ac:dyDescent="0.25">
      <c r="B728" s="61"/>
    </row>
    <row r="729" spans="2:2" x14ac:dyDescent="0.25">
      <c r="B729" s="61"/>
    </row>
    <row r="730" spans="2:2" x14ac:dyDescent="0.25">
      <c r="B730" s="61"/>
    </row>
    <row r="731" spans="2:2" x14ac:dyDescent="0.25">
      <c r="B731" s="61"/>
    </row>
    <row r="732" spans="2:2" x14ac:dyDescent="0.25">
      <c r="B732" s="61"/>
    </row>
    <row r="733" spans="2:2" x14ac:dyDescent="0.25">
      <c r="B733" s="61"/>
    </row>
    <row r="734" spans="2:2" x14ac:dyDescent="0.25">
      <c r="B734" s="61"/>
    </row>
    <row r="735" spans="2:2" x14ac:dyDescent="0.25">
      <c r="B735" s="61"/>
    </row>
    <row r="736" spans="2:2" x14ac:dyDescent="0.25">
      <c r="B736" s="61"/>
    </row>
    <row r="737" spans="2:2" x14ac:dyDescent="0.25">
      <c r="B737" s="61"/>
    </row>
    <row r="738" spans="2:2" x14ac:dyDescent="0.25">
      <c r="B738" s="61"/>
    </row>
    <row r="739" spans="2:2" x14ac:dyDescent="0.25">
      <c r="B739" s="61"/>
    </row>
    <row r="740" spans="2:2" x14ac:dyDescent="0.25">
      <c r="B740" s="61"/>
    </row>
    <row r="741" spans="2:2" x14ac:dyDescent="0.25">
      <c r="B741" s="61"/>
    </row>
    <row r="742" spans="2:2" x14ac:dyDescent="0.25">
      <c r="B742" s="61"/>
    </row>
    <row r="743" spans="2:2" x14ac:dyDescent="0.25">
      <c r="B743" s="61"/>
    </row>
    <row r="744" spans="2:2" x14ac:dyDescent="0.25">
      <c r="B744" s="61"/>
    </row>
    <row r="745" spans="2:2" x14ac:dyDescent="0.25">
      <c r="B745" s="61"/>
    </row>
    <row r="746" spans="2:2" x14ac:dyDescent="0.25">
      <c r="B746" s="61"/>
    </row>
    <row r="747" spans="2:2" x14ac:dyDescent="0.25">
      <c r="B747" s="61"/>
    </row>
    <row r="748" spans="2:2" x14ac:dyDescent="0.25">
      <c r="B748" s="61"/>
    </row>
    <row r="749" spans="2:2" x14ac:dyDescent="0.25">
      <c r="B749" s="61"/>
    </row>
    <row r="750" spans="2:2" x14ac:dyDescent="0.25">
      <c r="B750" s="61"/>
    </row>
    <row r="751" spans="2:2" x14ac:dyDescent="0.25">
      <c r="B751" s="61"/>
    </row>
    <row r="752" spans="2:2" x14ac:dyDescent="0.25">
      <c r="B752" s="61"/>
    </row>
    <row r="753" spans="2:2" x14ac:dyDescent="0.25">
      <c r="B753" s="61"/>
    </row>
    <row r="754" spans="2:2" x14ac:dyDescent="0.25">
      <c r="B754" s="61"/>
    </row>
    <row r="755" spans="2:2" x14ac:dyDescent="0.25">
      <c r="B755" s="61"/>
    </row>
    <row r="756" spans="2:2" x14ac:dyDescent="0.25">
      <c r="B756" s="61"/>
    </row>
    <row r="757" spans="2:2" x14ac:dyDescent="0.25">
      <c r="B757" s="61"/>
    </row>
    <row r="758" spans="2:2" x14ac:dyDescent="0.25">
      <c r="B758" s="61"/>
    </row>
    <row r="759" spans="2:2" x14ac:dyDescent="0.25">
      <c r="B759" s="61"/>
    </row>
    <row r="760" spans="2:2" x14ac:dyDescent="0.25">
      <c r="B760" s="61"/>
    </row>
    <row r="761" spans="2:2" x14ac:dyDescent="0.25">
      <c r="B761" s="61"/>
    </row>
    <row r="762" spans="2:2" x14ac:dyDescent="0.25">
      <c r="B762" s="61"/>
    </row>
    <row r="763" spans="2:2" x14ac:dyDescent="0.25">
      <c r="B763" s="61"/>
    </row>
    <row r="764" spans="2:2" x14ac:dyDescent="0.25">
      <c r="B764" s="61"/>
    </row>
    <row r="765" spans="2:2" x14ac:dyDescent="0.25">
      <c r="B765" s="61"/>
    </row>
    <row r="766" spans="2:2" x14ac:dyDescent="0.25">
      <c r="B766" s="61"/>
    </row>
    <row r="767" spans="2:2" x14ac:dyDescent="0.25">
      <c r="B767" s="61"/>
    </row>
    <row r="768" spans="2:2" x14ac:dyDescent="0.25">
      <c r="B768" s="61"/>
    </row>
    <row r="769" spans="2:2" x14ac:dyDescent="0.25">
      <c r="B769" s="61"/>
    </row>
    <row r="770" spans="2:2" x14ac:dyDescent="0.25">
      <c r="B770" s="61"/>
    </row>
    <row r="771" spans="2:2" x14ac:dyDescent="0.25">
      <c r="B771" s="61"/>
    </row>
    <row r="772" spans="2:2" x14ac:dyDescent="0.25">
      <c r="B772" s="61"/>
    </row>
    <row r="773" spans="2:2" x14ac:dyDescent="0.25">
      <c r="B773" s="61"/>
    </row>
    <row r="774" spans="2:2" x14ac:dyDescent="0.25">
      <c r="B774" s="61"/>
    </row>
    <row r="775" spans="2:2" x14ac:dyDescent="0.25">
      <c r="B775" s="61"/>
    </row>
    <row r="776" spans="2:2" x14ac:dyDescent="0.25">
      <c r="B776" s="61"/>
    </row>
    <row r="777" spans="2:2" x14ac:dyDescent="0.25">
      <c r="B777" s="61"/>
    </row>
    <row r="778" spans="2:2" x14ac:dyDescent="0.25">
      <c r="B778" s="61"/>
    </row>
    <row r="779" spans="2:2" x14ac:dyDescent="0.25">
      <c r="B779" s="61"/>
    </row>
    <row r="780" spans="2:2" x14ac:dyDescent="0.25">
      <c r="B780" s="61"/>
    </row>
    <row r="781" spans="2:2" x14ac:dyDescent="0.25">
      <c r="B781" s="61"/>
    </row>
    <row r="782" spans="2:2" x14ac:dyDescent="0.25">
      <c r="B782" s="61"/>
    </row>
    <row r="783" spans="2:2" x14ac:dyDescent="0.25">
      <c r="B783" s="61"/>
    </row>
    <row r="784" spans="2:2" x14ac:dyDescent="0.25">
      <c r="B784" s="61"/>
    </row>
    <row r="785" spans="2:2" x14ac:dyDescent="0.25">
      <c r="B785" s="61"/>
    </row>
    <row r="786" spans="2:2" x14ac:dyDescent="0.25">
      <c r="B786" s="61"/>
    </row>
    <row r="787" spans="2:2" x14ac:dyDescent="0.25">
      <c r="B787" s="61"/>
    </row>
    <row r="788" spans="2:2" x14ac:dyDescent="0.25">
      <c r="B788" s="61"/>
    </row>
    <row r="789" spans="2:2" x14ac:dyDescent="0.25">
      <c r="B789" s="61"/>
    </row>
    <row r="790" spans="2:2" x14ac:dyDescent="0.25">
      <c r="B790" s="61"/>
    </row>
    <row r="791" spans="2:2" x14ac:dyDescent="0.25">
      <c r="B791" s="61"/>
    </row>
    <row r="792" spans="2:2" x14ac:dyDescent="0.25">
      <c r="B792" s="61"/>
    </row>
    <row r="793" spans="2:2" x14ac:dyDescent="0.25">
      <c r="B793" s="61"/>
    </row>
    <row r="794" spans="2:2" x14ac:dyDescent="0.25">
      <c r="B794" s="61"/>
    </row>
    <row r="795" spans="2:2" x14ac:dyDescent="0.25">
      <c r="B795" s="61"/>
    </row>
    <row r="796" spans="2:2" x14ac:dyDescent="0.25">
      <c r="B796" s="61"/>
    </row>
    <row r="797" spans="2:2" x14ac:dyDescent="0.25">
      <c r="B797" s="61"/>
    </row>
    <row r="798" spans="2:2" x14ac:dyDescent="0.25">
      <c r="B798" s="61"/>
    </row>
    <row r="799" spans="2:2" x14ac:dyDescent="0.25">
      <c r="B799" s="61"/>
    </row>
    <row r="800" spans="2:2" x14ac:dyDescent="0.25">
      <c r="B800" s="61"/>
    </row>
    <row r="801" spans="2:2" x14ac:dyDescent="0.25">
      <c r="B801" s="61"/>
    </row>
  </sheetData>
  <mergeCells count="24">
    <mergeCell ref="A8:A9"/>
    <mergeCell ref="B8:B9"/>
    <mergeCell ref="C8:C9"/>
    <mergeCell ref="D8:D9"/>
    <mergeCell ref="E8:E9"/>
    <mergeCell ref="K8:K9"/>
    <mergeCell ref="F3:I3"/>
    <mergeCell ref="B4:K4"/>
    <mergeCell ref="B5:K5"/>
    <mergeCell ref="B6:K6"/>
    <mergeCell ref="B7:D7"/>
    <mergeCell ref="F8:F9"/>
    <mergeCell ref="G8:G9"/>
    <mergeCell ref="H8:H9"/>
    <mergeCell ref="I8:I9"/>
    <mergeCell ref="J8:J9"/>
    <mergeCell ref="A57:B57"/>
    <mergeCell ref="A58:B58"/>
    <mergeCell ref="A51:B51"/>
    <mergeCell ref="A52:B52"/>
    <mergeCell ref="A53:B53"/>
    <mergeCell ref="A54:B54"/>
    <mergeCell ref="A55:B55"/>
    <mergeCell ref="A56:B5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topLeftCell="A7" workbookViewId="0">
      <selection activeCell="K24" sqref="K24"/>
    </sheetView>
  </sheetViews>
  <sheetFormatPr defaultRowHeight="15" x14ac:dyDescent="0.25"/>
  <cols>
    <col min="4" max="4" width="11" customWidth="1"/>
    <col min="5" max="5" width="11.28515625" customWidth="1"/>
    <col min="6" max="6" width="12.28515625" customWidth="1"/>
    <col min="7" max="7" width="11.140625" customWidth="1"/>
    <col min="8" max="8" width="12.42578125" customWidth="1"/>
    <col min="10" max="10" width="12.140625" customWidth="1"/>
    <col min="12" max="12" width="12" customWidth="1"/>
    <col min="13" max="13" width="10.42578125" customWidth="1"/>
    <col min="15" max="15" width="12.5703125" customWidth="1"/>
  </cols>
  <sheetData>
    <row r="1" spans="1:17" x14ac:dyDescent="0.25">
      <c r="A1" s="14"/>
      <c r="B1" s="15"/>
      <c r="C1" s="14"/>
      <c r="D1" s="14"/>
      <c r="E1" s="14"/>
      <c r="F1" s="15"/>
      <c r="G1" s="15"/>
      <c r="H1" s="15"/>
      <c r="I1" s="15"/>
      <c r="J1" s="15"/>
      <c r="K1" s="15"/>
      <c r="L1" s="15"/>
      <c r="M1" s="15"/>
      <c r="N1" s="225" t="s">
        <v>41</v>
      </c>
      <c r="O1" s="225"/>
      <c r="P1" s="225"/>
      <c r="Q1" s="15"/>
    </row>
    <row r="2" spans="1:17" x14ac:dyDescent="0.25">
      <c r="A2" s="14"/>
      <c r="B2" s="15"/>
      <c r="C2" s="14"/>
      <c r="D2" s="14"/>
      <c r="E2" s="14"/>
      <c r="F2" s="15"/>
      <c r="G2" s="15"/>
      <c r="H2" s="15"/>
      <c r="I2" s="15"/>
      <c r="J2" s="15"/>
      <c r="K2" s="15"/>
      <c r="L2" s="15"/>
      <c r="M2" s="15"/>
      <c r="N2" s="225"/>
      <c r="O2" s="225"/>
      <c r="P2" s="225"/>
      <c r="Q2" s="15"/>
    </row>
    <row r="3" spans="1:17" ht="18.75" x14ac:dyDescent="0.25">
      <c r="A3" s="14"/>
      <c r="B3" s="226" t="s">
        <v>42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</row>
    <row r="4" spans="1:17" ht="18.75" x14ac:dyDescent="0.25">
      <c r="A4" s="17"/>
      <c r="B4" s="227" t="s">
        <v>43</v>
      </c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</row>
    <row r="5" spans="1:17" x14ac:dyDescent="0.25">
      <c r="A5" s="18"/>
      <c r="B5" s="228" t="s">
        <v>44</v>
      </c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</row>
    <row r="6" spans="1:17" x14ac:dyDescent="0.25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1"/>
      <c r="M6" s="21"/>
      <c r="N6" s="21"/>
      <c r="O6" s="21"/>
      <c r="P6" s="21"/>
      <c r="Q6" s="21"/>
    </row>
    <row r="7" spans="1:17" x14ac:dyDescent="0.25">
      <c r="A7" s="229" t="s">
        <v>45</v>
      </c>
      <c r="B7" s="231" t="s">
        <v>46</v>
      </c>
      <c r="C7" s="232" t="s">
        <v>47</v>
      </c>
      <c r="D7" s="233" t="s">
        <v>48</v>
      </c>
      <c r="E7" s="233"/>
      <c r="F7" s="233"/>
      <c r="G7" s="233" t="s">
        <v>49</v>
      </c>
      <c r="H7" s="233"/>
      <c r="I7" s="233"/>
      <c r="J7" s="233"/>
      <c r="K7" s="233"/>
      <c r="L7" s="216" t="s">
        <v>50</v>
      </c>
      <c r="M7" s="217"/>
      <c r="N7" s="217"/>
      <c r="O7" s="217"/>
      <c r="P7" s="218"/>
      <c r="Q7" s="22"/>
    </row>
    <row r="8" spans="1:17" ht="48" x14ac:dyDescent="0.25">
      <c r="A8" s="230"/>
      <c r="B8" s="231"/>
      <c r="C8" s="232"/>
      <c r="D8" s="23" t="s">
        <v>51</v>
      </c>
      <c r="E8" s="23" t="s">
        <v>52</v>
      </c>
      <c r="F8" s="23" t="s">
        <v>53</v>
      </c>
      <c r="G8" s="23" t="s">
        <v>54</v>
      </c>
      <c r="H8" s="23" t="s">
        <v>55</v>
      </c>
      <c r="I8" s="23" t="s">
        <v>56</v>
      </c>
      <c r="J8" s="23" t="s">
        <v>57</v>
      </c>
      <c r="K8" s="23" t="s">
        <v>58</v>
      </c>
      <c r="L8" s="24" t="s">
        <v>59</v>
      </c>
      <c r="M8" s="24" t="s">
        <v>60</v>
      </c>
      <c r="N8" s="25" t="s">
        <v>61</v>
      </c>
      <c r="O8" s="24" t="s">
        <v>62</v>
      </c>
      <c r="P8" s="25" t="s">
        <v>63</v>
      </c>
      <c r="Q8" s="22"/>
    </row>
    <row r="9" spans="1:17" x14ac:dyDescent="0.25">
      <c r="A9" s="26">
        <v>1</v>
      </c>
      <c r="B9" s="26">
        <v>2</v>
      </c>
      <c r="C9" s="26">
        <v>3</v>
      </c>
      <c r="D9" s="26">
        <v>4</v>
      </c>
      <c r="E9" s="26">
        <v>5</v>
      </c>
      <c r="F9" s="26">
        <v>6</v>
      </c>
      <c r="G9" s="26">
        <v>7</v>
      </c>
      <c r="H9" s="26">
        <v>8</v>
      </c>
      <c r="I9" s="26">
        <v>9</v>
      </c>
      <c r="J9" s="26">
        <v>10</v>
      </c>
      <c r="K9" s="26">
        <v>11</v>
      </c>
      <c r="L9" s="27">
        <v>12</v>
      </c>
      <c r="M9" s="27">
        <v>13</v>
      </c>
      <c r="N9" s="27">
        <v>14</v>
      </c>
      <c r="O9" s="27">
        <v>15</v>
      </c>
      <c r="P9" s="27">
        <v>16</v>
      </c>
      <c r="Q9" s="15"/>
    </row>
    <row r="10" spans="1:17" ht="102" x14ac:dyDescent="0.25">
      <c r="A10" s="28" t="s">
        <v>64</v>
      </c>
      <c r="B10" s="29" t="s">
        <v>65</v>
      </c>
      <c r="C10" s="30" t="s">
        <v>66</v>
      </c>
      <c r="D10" s="31">
        <v>1096.481</v>
      </c>
      <c r="E10" s="31">
        <v>1142.3737000000001</v>
      </c>
      <c r="F10" s="32">
        <v>2238.8546999999999</v>
      </c>
      <c r="G10" s="32">
        <v>1091.0900000000001</v>
      </c>
      <c r="H10" s="32">
        <v>1191.4499999999998</v>
      </c>
      <c r="I10" s="33">
        <v>109.19814130823302</v>
      </c>
      <c r="J10" s="32">
        <v>2282.54</v>
      </c>
      <c r="K10" s="33">
        <v>101.95123426276838</v>
      </c>
      <c r="L10" s="32">
        <v>1183.191</v>
      </c>
      <c r="M10" s="32">
        <v>1183.1899999999998</v>
      </c>
      <c r="N10" s="34">
        <v>99.999915482791863</v>
      </c>
      <c r="O10" s="32">
        <v>2366.3809999999999</v>
      </c>
      <c r="P10" s="35">
        <v>103.6731448298825</v>
      </c>
      <c r="Q10" s="15"/>
    </row>
    <row r="11" spans="1:17" ht="15.75" x14ac:dyDescent="0.25">
      <c r="A11" s="28" t="s">
        <v>67</v>
      </c>
      <c r="B11" s="36" t="s">
        <v>68</v>
      </c>
      <c r="C11" s="30" t="s">
        <v>66</v>
      </c>
      <c r="D11" s="31">
        <v>608.09</v>
      </c>
      <c r="E11" s="31">
        <v>749.7</v>
      </c>
      <c r="F11" s="32">
        <v>1357.79</v>
      </c>
      <c r="G11" s="32">
        <v>716.15</v>
      </c>
      <c r="H11" s="32">
        <v>796.0100000000001</v>
      </c>
      <c r="I11" s="33">
        <v>111.15129511973751</v>
      </c>
      <c r="J11" s="32">
        <v>1512.16</v>
      </c>
      <c r="K11" s="33">
        <v>111.36921026079145</v>
      </c>
      <c r="L11" s="32">
        <v>1020.655</v>
      </c>
      <c r="M11" s="32">
        <v>1020.654</v>
      </c>
      <c r="N11" s="34">
        <v>99.999902023700471</v>
      </c>
      <c r="O11" s="32">
        <v>2041.309</v>
      </c>
      <c r="P11" s="35">
        <v>134.99292402920324</v>
      </c>
      <c r="Q11" s="15"/>
    </row>
    <row r="12" spans="1:17" ht="15.75" x14ac:dyDescent="0.25">
      <c r="A12" s="28" t="s">
        <v>69</v>
      </c>
      <c r="B12" s="36" t="s">
        <v>70</v>
      </c>
      <c r="C12" s="30" t="s">
        <v>66</v>
      </c>
      <c r="D12" s="31">
        <v>1704.5709999999999</v>
      </c>
      <c r="E12" s="31">
        <v>1892.0737000000001</v>
      </c>
      <c r="F12" s="32">
        <v>3596.6446999999998</v>
      </c>
      <c r="G12" s="32">
        <v>1807.24</v>
      </c>
      <c r="H12" s="32">
        <v>1987.46</v>
      </c>
      <c r="I12" s="33">
        <v>109.97211217104534</v>
      </c>
      <c r="J12" s="32">
        <v>3794.7</v>
      </c>
      <c r="K12" s="33">
        <v>105.50666847909665</v>
      </c>
      <c r="L12" s="32">
        <v>2203.846</v>
      </c>
      <c r="M12" s="32">
        <v>2203.8440000000001</v>
      </c>
      <c r="N12" s="34">
        <v>99.999909249557362</v>
      </c>
      <c r="O12" s="32">
        <v>4407.6899999999996</v>
      </c>
      <c r="P12" s="35">
        <v>116.15384615384615</v>
      </c>
      <c r="Q12" s="15"/>
    </row>
    <row r="13" spans="1:17" ht="15.75" x14ac:dyDescent="0.25">
      <c r="A13" s="28" t="s">
        <v>71</v>
      </c>
      <c r="B13" s="36" t="s">
        <v>72</v>
      </c>
      <c r="C13" s="30" t="s">
        <v>73</v>
      </c>
      <c r="D13" s="37">
        <v>6.21</v>
      </c>
      <c r="E13" s="38">
        <v>5.81</v>
      </c>
      <c r="F13" s="39">
        <v>6</v>
      </c>
      <c r="G13" s="40">
        <v>6.1</v>
      </c>
      <c r="H13" s="40">
        <v>5.45</v>
      </c>
      <c r="I13" s="41"/>
      <c r="J13" s="40">
        <v>5.76</v>
      </c>
      <c r="K13" s="41"/>
      <c r="L13" s="40">
        <v>5.15</v>
      </c>
      <c r="M13" s="40">
        <v>5.15</v>
      </c>
      <c r="N13" s="42"/>
      <c r="O13" s="40">
        <v>5.15</v>
      </c>
      <c r="P13" s="43"/>
      <c r="Q13" s="15"/>
    </row>
    <row r="14" spans="1:17" ht="22.5" x14ac:dyDescent="0.25">
      <c r="A14" s="219" t="s">
        <v>74</v>
      </c>
      <c r="B14" s="36" t="s">
        <v>75</v>
      </c>
      <c r="C14" s="44" t="s">
        <v>76</v>
      </c>
      <c r="D14" s="31">
        <v>1389.71</v>
      </c>
      <c r="E14" s="31">
        <v>1447.88</v>
      </c>
      <c r="F14" s="32">
        <v>1418.79</v>
      </c>
      <c r="G14" s="32">
        <v>0</v>
      </c>
      <c r="H14" s="32">
        <v>0</v>
      </c>
      <c r="I14" s="33"/>
      <c r="J14" s="32">
        <v>0</v>
      </c>
      <c r="K14" s="33"/>
      <c r="L14" s="32"/>
      <c r="M14" s="32"/>
      <c r="N14" s="34"/>
      <c r="O14" s="32">
        <v>0</v>
      </c>
      <c r="P14" s="35"/>
      <c r="Q14" s="15"/>
    </row>
    <row r="15" spans="1:17" ht="22.5" x14ac:dyDescent="0.25">
      <c r="A15" s="220"/>
      <c r="B15" s="36" t="s">
        <v>75</v>
      </c>
      <c r="C15" s="44" t="s">
        <v>77</v>
      </c>
      <c r="D15" s="45"/>
      <c r="E15" s="31">
        <v>42192.19</v>
      </c>
      <c r="F15" s="46"/>
      <c r="G15" s="32">
        <v>42192.19</v>
      </c>
      <c r="H15" s="32">
        <v>44825.06</v>
      </c>
      <c r="I15" s="33">
        <v>106.24018331354688</v>
      </c>
      <c r="J15" s="32">
        <v>43526.7</v>
      </c>
      <c r="K15" s="33"/>
      <c r="L15" s="32">
        <v>44825.06</v>
      </c>
      <c r="M15" s="32">
        <v>44825.040999999997</v>
      </c>
      <c r="N15" s="34">
        <v>99.999957612995942</v>
      </c>
      <c r="O15" s="32">
        <v>44825.06</v>
      </c>
      <c r="P15" s="35">
        <v>102.98290474582268</v>
      </c>
      <c r="Q15" s="15"/>
    </row>
    <row r="16" spans="1:17" ht="15.75" x14ac:dyDescent="0.25">
      <c r="A16" s="28" t="s">
        <v>78</v>
      </c>
      <c r="B16" s="36" t="s">
        <v>79</v>
      </c>
      <c r="C16" s="30" t="s">
        <v>80</v>
      </c>
      <c r="D16" s="45">
        <v>40.99</v>
      </c>
      <c r="E16" s="31">
        <v>50.54</v>
      </c>
      <c r="F16" s="46">
        <v>45.76</v>
      </c>
      <c r="G16" s="32">
        <v>50.54</v>
      </c>
      <c r="H16" s="32">
        <v>56.176000000000002</v>
      </c>
      <c r="I16" s="33">
        <v>111.15156311832213</v>
      </c>
      <c r="J16" s="32">
        <v>53.36</v>
      </c>
      <c r="K16" s="33">
        <v>116.6083916083916</v>
      </c>
      <c r="L16" s="32">
        <v>56.176000000000002</v>
      </c>
      <c r="M16" s="32">
        <v>56.176000000000002</v>
      </c>
      <c r="N16" s="34">
        <v>100</v>
      </c>
      <c r="O16" s="32">
        <v>56.176000000000002</v>
      </c>
      <c r="P16" s="35">
        <v>105.27736131934033</v>
      </c>
      <c r="Q16" s="15"/>
    </row>
    <row r="17" spans="1:17" ht="89.25" x14ac:dyDescent="0.25">
      <c r="A17" s="28" t="s">
        <v>81</v>
      </c>
      <c r="B17" s="47" t="s">
        <v>82</v>
      </c>
      <c r="C17" s="30" t="s">
        <v>80</v>
      </c>
      <c r="D17" s="31">
        <v>114.902</v>
      </c>
      <c r="E17" s="31">
        <v>127.54</v>
      </c>
      <c r="F17" s="32">
        <v>121.22</v>
      </c>
      <c r="G17" s="32">
        <v>127.54</v>
      </c>
      <c r="H17" s="32">
        <v>140.26</v>
      </c>
      <c r="I17" s="33">
        <v>109.9733416967226</v>
      </c>
      <c r="J17" s="32">
        <v>133.9</v>
      </c>
      <c r="K17" s="33">
        <v>110.46032007919486</v>
      </c>
      <c r="L17" s="32">
        <v>121.298</v>
      </c>
      <c r="M17" s="32">
        <v>121.298</v>
      </c>
      <c r="N17" s="34">
        <v>100</v>
      </c>
      <c r="O17" s="32">
        <v>121.298</v>
      </c>
      <c r="P17" s="35">
        <v>90.588498879761019</v>
      </c>
      <c r="Q17" s="15"/>
    </row>
    <row r="18" spans="1:17" ht="15.75" x14ac:dyDescent="0.25">
      <c r="A18" s="221" t="s">
        <v>83</v>
      </c>
      <c r="B18" s="222"/>
      <c r="C18" s="30"/>
      <c r="D18" s="48"/>
      <c r="E18" s="48"/>
      <c r="F18" s="46"/>
      <c r="G18" s="38"/>
      <c r="H18" s="38"/>
      <c r="I18" s="49"/>
      <c r="J18" s="38"/>
      <c r="K18" s="50"/>
      <c r="L18" s="38"/>
      <c r="M18" s="38"/>
      <c r="N18" s="42"/>
      <c r="O18" s="46"/>
      <c r="P18" s="43"/>
      <c r="Q18" s="51"/>
    </row>
    <row r="19" spans="1:17" ht="15.75" x14ac:dyDescent="0.25">
      <c r="A19" s="52" t="s">
        <v>64</v>
      </c>
      <c r="B19" s="53" t="s">
        <v>84</v>
      </c>
      <c r="C19" s="30" t="s">
        <v>85</v>
      </c>
      <c r="D19" s="54">
        <v>131.5</v>
      </c>
      <c r="E19" s="54">
        <v>131.5</v>
      </c>
      <c r="F19" s="54"/>
      <c r="G19" s="40">
        <v>0</v>
      </c>
      <c r="H19" s="40">
        <v>0</v>
      </c>
      <c r="I19" s="42"/>
      <c r="J19" s="40">
        <v>0</v>
      </c>
      <c r="K19" s="55"/>
      <c r="L19" s="40"/>
      <c r="M19" s="40"/>
      <c r="N19" s="42"/>
      <c r="O19" s="40">
        <v>0</v>
      </c>
      <c r="P19" s="43"/>
      <c r="Q19" s="15"/>
    </row>
    <row r="20" spans="1:17" ht="15.75" x14ac:dyDescent="0.25">
      <c r="A20" s="28" t="s">
        <v>67</v>
      </c>
      <c r="B20" s="53" t="s">
        <v>86</v>
      </c>
      <c r="C20" s="30" t="s">
        <v>87</v>
      </c>
      <c r="D20" s="54">
        <v>0</v>
      </c>
      <c r="E20" s="54">
        <v>4.5125796188030698</v>
      </c>
      <c r="F20" s="54">
        <v>0</v>
      </c>
      <c r="G20" s="40">
        <v>4.3099999999999996</v>
      </c>
      <c r="H20" s="40">
        <v>4.43</v>
      </c>
      <c r="I20" s="34">
        <v>102.78422273781902</v>
      </c>
      <c r="J20" s="40">
        <v>4.37</v>
      </c>
      <c r="K20" s="56"/>
      <c r="L20" s="40">
        <v>4.3992895194488675</v>
      </c>
      <c r="M20" s="40">
        <v>4.3992895194488675</v>
      </c>
      <c r="N20" s="34">
        <v>100</v>
      </c>
      <c r="O20" s="40">
        <v>4.3992895194488675</v>
      </c>
      <c r="P20" s="35">
        <v>100.67024071965372</v>
      </c>
      <c r="Q20" s="15"/>
    </row>
    <row r="21" spans="1:17" ht="15.75" x14ac:dyDescent="0.25">
      <c r="A21" s="28" t="s">
        <v>69</v>
      </c>
      <c r="B21" s="57" t="s">
        <v>88</v>
      </c>
      <c r="C21" s="30" t="s">
        <v>89</v>
      </c>
      <c r="D21" s="58">
        <v>15325</v>
      </c>
      <c r="E21" s="58">
        <v>15325</v>
      </c>
      <c r="F21" s="58">
        <v>30650</v>
      </c>
      <c r="G21" s="40">
        <v>14638.07</v>
      </c>
      <c r="H21" s="40">
        <v>14638.830000000002</v>
      </c>
      <c r="I21" s="34">
        <v>100.00519194128736</v>
      </c>
      <c r="J21" s="40">
        <v>29276.9</v>
      </c>
      <c r="K21" s="56">
        <v>95.520065252854806</v>
      </c>
      <c r="L21" s="40">
        <v>18770.019948732552</v>
      </c>
      <c r="M21" s="40">
        <v>18770.002147536317</v>
      </c>
      <c r="N21" s="34">
        <v>99.999905161548668</v>
      </c>
      <c r="O21" s="40">
        <v>37540.022096268869</v>
      </c>
      <c r="P21" s="35">
        <v>128.22403361103417</v>
      </c>
      <c r="Q21" s="15"/>
    </row>
    <row r="22" spans="1:17" ht="15.75" x14ac:dyDescent="0.25">
      <c r="A22" s="28" t="s">
        <v>71</v>
      </c>
      <c r="B22" s="57" t="s">
        <v>90</v>
      </c>
      <c r="C22" s="30" t="s">
        <v>89</v>
      </c>
      <c r="D22" s="58">
        <v>15325</v>
      </c>
      <c r="E22" s="58">
        <v>15325</v>
      </c>
      <c r="F22" s="58">
        <v>30650</v>
      </c>
      <c r="G22" s="40">
        <v>14638.07</v>
      </c>
      <c r="H22" s="40">
        <v>14638.830000000002</v>
      </c>
      <c r="I22" s="34">
        <v>100.00519194128736</v>
      </c>
      <c r="J22" s="40">
        <v>29276.9</v>
      </c>
      <c r="K22" s="56">
        <v>95.520065252854806</v>
      </c>
      <c r="L22" s="40">
        <v>18770.019948732552</v>
      </c>
      <c r="M22" s="40">
        <v>18770.002147536317</v>
      </c>
      <c r="N22" s="34">
        <v>99.999905161548668</v>
      </c>
      <c r="O22" s="40">
        <v>37540.022096268869</v>
      </c>
      <c r="P22" s="35">
        <v>128.22403361103417</v>
      </c>
      <c r="Q22" s="15"/>
    </row>
    <row r="23" spans="1:17" ht="15.75" x14ac:dyDescent="0.25">
      <c r="A23" s="28" t="s">
        <v>74</v>
      </c>
      <c r="B23" s="57" t="s">
        <v>91</v>
      </c>
      <c r="C23" s="30" t="s">
        <v>89</v>
      </c>
      <c r="D23" s="58">
        <v>490</v>
      </c>
      <c r="E23" s="58">
        <v>490</v>
      </c>
      <c r="F23" s="58">
        <v>980</v>
      </c>
      <c r="G23" s="40">
        <v>468.07</v>
      </c>
      <c r="H23" s="40">
        <v>468.83</v>
      </c>
      <c r="I23" s="34">
        <v>100.16236887645009</v>
      </c>
      <c r="J23" s="40">
        <v>936.9</v>
      </c>
      <c r="K23" s="56">
        <v>95.602040816326522</v>
      </c>
      <c r="L23" s="40">
        <v>601.1400000000001</v>
      </c>
      <c r="M23" s="40">
        <v>601.1400000000001</v>
      </c>
      <c r="N23" s="34">
        <v>100</v>
      </c>
      <c r="O23" s="40">
        <v>1202.2800000000002</v>
      </c>
      <c r="P23" s="35">
        <v>128.32532821005447</v>
      </c>
      <c r="Q23" s="15"/>
    </row>
    <row r="24" spans="1:17" ht="15.75" x14ac:dyDescent="0.25">
      <c r="A24" s="52" t="s">
        <v>78</v>
      </c>
      <c r="B24" s="57" t="s">
        <v>91</v>
      </c>
      <c r="C24" s="30" t="s">
        <v>73</v>
      </c>
      <c r="D24" s="40">
        <v>3.1973898858075041</v>
      </c>
      <c r="E24" s="40">
        <v>3.1973898858075041</v>
      </c>
      <c r="F24" s="40">
        <v>3.1973898858075041</v>
      </c>
      <c r="G24" s="40">
        <v>3.1976209978501267</v>
      </c>
      <c r="H24" s="40">
        <v>3.2026466596032601</v>
      </c>
      <c r="I24" s="59"/>
      <c r="J24" s="40">
        <v>3.2001338939573518</v>
      </c>
      <c r="K24" s="55"/>
      <c r="L24" s="40">
        <v>3.2026604214695693</v>
      </c>
      <c r="M24" s="40">
        <v>3.2026634588259948</v>
      </c>
      <c r="N24" s="42"/>
      <c r="O24" s="40">
        <v>3.2026619401470615</v>
      </c>
      <c r="P24" s="43"/>
      <c r="Q24" s="15"/>
    </row>
    <row r="25" spans="1:17" ht="15.75" x14ac:dyDescent="0.25">
      <c r="A25" s="52" t="s">
        <v>81</v>
      </c>
      <c r="B25" s="53" t="s">
        <v>92</v>
      </c>
      <c r="C25" s="30" t="s">
        <v>89</v>
      </c>
      <c r="D25" s="60">
        <v>14835</v>
      </c>
      <c r="E25" s="60">
        <v>14835</v>
      </c>
      <c r="F25" s="60">
        <v>29670</v>
      </c>
      <c r="G25" s="40">
        <v>14170</v>
      </c>
      <c r="H25" s="40">
        <v>14170.000000000002</v>
      </c>
      <c r="I25" s="34">
        <v>100.00000000000003</v>
      </c>
      <c r="J25" s="40">
        <v>28340</v>
      </c>
      <c r="K25" s="56">
        <v>95.517357600269634</v>
      </c>
      <c r="L25" s="40">
        <v>18168.879948732552</v>
      </c>
      <c r="M25" s="40">
        <v>18168.862147536318</v>
      </c>
      <c r="N25" s="34">
        <v>99.9999020237005</v>
      </c>
      <c r="O25" s="40">
        <v>36337.74209626887</v>
      </c>
      <c r="P25" s="35">
        <v>128.22068488450554</v>
      </c>
      <c r="Q25" s="15"/>
    </row>
    <row r="26" spans="1:17" ht="15.75" x14ac:dyDescent="0.25">
      <c r="A26" s="223" t="s">
        <v>93</v>
      </c>
      <c r="B26" s="224"/>
      <c r="C26" s="30"/>
      <c r="D26" s="58"/>
      <c r="E26" s="58"/>
      <c r="F26" s="58"/>
      <c r="G26" s="40"/>
      <c r="H26" s="40"/>
      <c r="I26" s="42"/>
      <c r="J26" s="40"/>
      <c r="K26" s="42"/>
      <c r="L26" s="40">
        <v>0</v>
      </c>
      <c r="M26" s="40"/>
      <c r="N26" s="42"/>
      <c r="O26" s="40">
        <v>0</v>
      </c>
      <c r="P26" s="43"/>
      <c r="Q26" s="15"/>
    </row>
    <row r="27" spans="1:17" ht="15.75" x14ac:dyDescent="0.25">
      <c r="A27" s="57"/>
      <c r="B27" s="57" t="s">
        <v>94</v>
      </c>
      <c r="C27" s="30" t="s">
        <v>80</v>
      </c>
      <c r="D27" s="60">
        <v>1241</v>
      </c>
      <c r="E27" s="60">
        <v>1530</v>
      </c>
      <c r="F27" s="60">
        <v>1385</v>
      </c>
      <c r="G27" s="40">
        <v>1530</v>
      </c>
      <c r="H27" s="40">
        <v>1697.8648977241219</v>
      </c>
      <c r="I27" s="34">
        <v>110.97156194275306</v>
      </c>
      <c r="J27" s="40">
        <v>1614</v>
      </c>
      <c r="K27" s="33">
        <v>116.53429602888086</v>
      </c>
      <c r="L27" s="40">
        <v>1697.8648977241219</v>
      </c>
      <c r="M27" s="40">
        <v>1697.8640582892501</v>
      </c>
      <c r="N27" s="34">
        <v>99.999950559383549</v>
      </c>
      <c r="O27" s="40">
        <v>1697.8648977241219</v>
      </c>
      <c r="P27" s="35">
        <v>105.19609031747967</v>
      </c>
      <c r="Q27" s="15"/>
    </row>
    <row r="28" spans="1:17" x14ac:dyDescent="0.25">
      <c r="A28" s="14"/>
      <c r="B28" s="61"/>
      <c r="C28" s="14"/>
      <c r="D28" s="14"/>
      <c r="E28" s="14"/>
      <c r="F28" s="15"/>
      <c r="G28" s="15"/>
      <c r="H28" s="15"/>
      <c r="I28" s="15"/>
      <c r="J28" s="15"/>
      <c r="K28" s="62"/>
      <c r="L28" s="15"/>
      <c r="M28" s="15"/>
      <c r="N28" s="15"/>
      <c r="O28" s="15"/>
      <c r="P28" s="15"/>
      <c r="Q28" s="15"/>
    </row>
  </sheetData>
  <mergeCells count="14">
    <mergeCell ref="L7:P7"/>
    <mergeCell ref="A14:A15"/>
    <mergeCell ref="A18:B18"/>
    <mergeCell ref="A26:B26"/>
    <mergeCell ref="N1:P1"/>
    <mergeCell ref="N2:P2"/>
    <mergeCell ref="B3:Q3"/>
    <mergeCell ref="B4:Q4"/>
    <mergeCell ref="B5:Q5"/>
    <mergeCell ref="A7:A8"/>
    <mergeCell ref="B7:B8"/>
    <mergeCell ref="C7:C8"/>
    <mergeCell ref="D7:F7"/>
    <mergeCell ref="G7:K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7"/>
  <sheetViews>
    <sheetView topLeftCell="A24" workbookViewId="0">
      <selection activeCell="I51" sqref="I51"/>
    </sheetView>
  </sheetViews>
  <sheetFormatPr defaultRowHeight="15" x14ac:dyDescent="0.25"/>
  <cols>
    <col min="1" max="1" width="6.28515625" style="14" customWidth="1"/>
    <col min="2" max="2" width="49.42578125" style="15" customWidth="1"/>
    <col min="3" max="3" width="8.28515625" style="14" customWidth="1"/>
    <col min="4" max="4" width="11.7109375" style="15" customWidth="1"/>
    <col min="5" max="5" width="11.85546875" style="15" customWidth="1"/>
    <col min="6" max="6" width="8.85546875" style="15"/>
    <col min="7" max="7" width="11.7109375" style="15" customWidth="1"/>
    <col min="8" max="9" width="9.140625" style="15"/>
  </cols>
  <sheetData>
    <row r="1" spans="1:9" x14ac:dyDescent="0.25">
      <c r="G1" s="225" t="s">
        <v>95</v>
      </c>
      <c r="H1" s="225"/>
    </row>
    <row r="3" spans="1:9" ht="18.75" x14ac:dyDescent="0.25">
      <c r="B3" s="226" t="s">
        <v>96</v>
      </c>
      <c r="C3" s="226"/>
      <c r="D3" s="226"/>
      <c r="E3" s="226"/>
      <c r="F3" s="226"/>
    </row>
    <row r="4" spans="1:9" ht="18.75" x14ac:dyDescent="0.25">
      <c r="A4" s="17"/>
      <c r="B4" s="227" t="s">
        <v>43</v>
      </c>
      <c r="C4" s="227"/>
      <c r="D4" s="227"/>
      <c r="E4" s="227"/>
      <c r="F4" s="227"/>
    </row>
    <row r="5" spans="1:9" x14ac:dyDescent="0.25">
      <c r="A5" s="18"/>
      <c r="B5" s="228" t="s">
        <v>44</v>
      </c>
      <c r="C5" s="228"/>
      <c r="D5" s="228"/>
      <c r="E5" s="228"/>
      <c r="F5" s="228"/>
    </row>
    <row r="6" spans="1:9" x14ac:dyDescent="0.25">
      <c r="A6" s="19"/>
      <c r="B6" s="20"/>
      <c r="C6" s="20"/>
      <c r="D6" s="20"/>
      <c r="E6" s="20"/>
      <c r="F6" s="20"/>
    </row>
    <row r="7" spans="1:9" x14ac:dyDescent="0.25">
      <c r="A7" s="229" t="s">
        <v>45</v>
      </c>
      <c r="B7" s="229" t="s">
        <v>46</v>
      </c>
      <c r="C7" s="214" t="s">
        <v>47</v>
      </c>
      <c r="D7" s="233" t="s">
        <v>48</v>
      </c>
      <c r="E7" s="217" t="s">
        <v>49</v>
      </c>
      <c r="F7" s="217"/>
      <c r="G7" s="233" t="s">
        <v>97</v>
      </c>
      <c r="H7" s="233"/>
      <c r="I7" s="22"/>
    </row>
    <row r="8" spans="1:9" ht="33.75" x14ac:dyDescent="0.25">
      <c r="A8" s="230"/>
      <c r="B8" s="230"/>
      <c r="C8" s="215"/>
      <c r="D8" s="233"/>
      <c r="E8" s="64" t="s">
        <v>57</v>
      </c>
      <c r="F8" s="65" t="s">
        <v>58</v>
      </c>
      <c r="G8" s="64" t="s">
        <v>62</v>
      </c>
      <c r="H8" s="65" t="s">
        <v>98</v>
      </c>
      <c r="I8" s="22"/>
    </row>
    <row r="9" spans="1:9" x14ac:dyDescent="0.25">
      <c r="A9" s="26">
        <v>1</v>
      </c>
      <c r="B9" s="26">
        <v>2</v>
      </c>
      <c r="C9" s="26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</row>
    <row r="10" spans="1:9" x14ac:dyDescent="0.25">
      <c r="A10" s="66"/>
      <c r="B10" s="67" t="s">
        <v>99</v>
      </c>
      <c r="C10" s="26"/>
      <c r="D10" s="26"/>
      <c r="E10" s="26"/>
      <c r="F10" s="26"/>
      <c r="G10" s="26"/>
      <c r="H10" s="26"/>
    </row>
    <row r="11" spans="1:9" x14ac:dyDescent="0.25">
      <c r="A11" s="68"/>
      <c r="B11" s="69" t="s">
        <v>100</v>
      </c>
      <c r="C11" s="26"/>
      <c r="D11" s="26"/>
      <c r="E11" s="70">
        <v>1.071</v>
      </c>
      <c r="F11" s="70"/>
      <c r="G11" s="70">
        <v>1.056</v>
      </c>
      <c r="H11" s="70"/>
    </row>
    <row r="12" spans="1:9" x14ac:dyDescent="0.25">
      <c r="A12" s="68"/>
      <c r="B12" s="69" t="s">
        <v>101</v>
      </c>
      <c r="C12" s="26"/>
      <c r="D12" s="26"/>
      <c r="E12" s="70">
        <v>0.75</v>
      </c>
      <c r="F12" s="70"/>
      <c r="G12" s="70">
        <v>0.75</v>
      </c>
      <c r="H12" s="70"/>
    </row>
    <row r="13" spans="1:9" x14ac:dyDescent="0.25">
      <c r="A13" s="68"/>
      <c r="B13" s="69" t="s">
        <v>102</v>
      </c>
      <c r="C13" s="26"/>
      <c r="D13" s="71">
        <v>1527</v>
      </c>
      <c r="E13" s="72">
        <v>1440.15</v>
      </c>
      <c r="F13" s="71"/>
      <c r="G13" s="70">
        <v>1440.15</v>
      </c>
      <c r="H13" s="71"/>
    </row>
    <row r="14" spans="1:9" x14ac:dyDescent="0.25">
      <c r="A14" s="68"/>
      <c r="B14" s="69" t="s">
        <v>103</v>
      </c>
      <c r="C14" s="26"/>
      <c r="D14" s="26"/>
      <c r="E14" s="70">
        <v>0.01</v>
      </c>
      <c r="F14" s="70"/>
      <c r="G14" s="70">
        <v>0.01</v>
      </c>
      <c r="H14" s="70"/>
    </row>
    <row r="15" spans="1:9" x14ac:dyDescent="0.25">
      <c r="A15" s="68"/>
      <c r="B15" s="73" t="s">
        <v>104</v>
      </c>
      <c r="C15" s="26"/>
      <c r="D15" s="26"/>
      <c r="E15" s="74">
        <v>1.0150999999999999</v>
      </c>
      <c r="F15" s="74"/>
      <c r="G15" s="75">
        <v>1.0454400000000001</v>
      </c>
      <c r="H15" s="74"/>
    </row>
    <row r="16" spans="1:9" ht="15.75" x14ac:dyDescent="0.25">
      <c r="A16" s="70">
        <v>1</v>
      </c>
      <c r="B16" s="76" t="s">
        <v>105</v>
      </c>
      <c r="C16" s="77" t="s">
        <v>66</v>
      </c>
      <c r="D16" s="78">
        <v>1503.8744956719997</v>
      </c>
      <c r="E16" s="78">
        <v>1526.57</v>
      </c>
      <c r="F16" s="79">
        <v>101.50913552914925</v>
      </c>
      <c r="G16" s="78">
        <v>1595.9403712000003</v>
      </c>
      <c r="H16" s="79">
        <v>104.54419851038605</v>
      </c>
    </row>
    <row r="17" spans="1:8" ht="15.75" x14ac:dyDescent="0.25">
      <c r="A17" s="70" t="s">
        <v>106</v>
      </c>
      <c r="B17" s="47" t="s">
        <v>107</v>
      </c>
      <c r="C17" s="30" t="s">
        <v>66</v>
      </c>
      <c r="D17" s="80">
        <v>0</v>
      </c>
      <c r="E17" s="81">
        <v>0</v>
      </c>
      <c r="F17" s="79" t="e">
        <v>#DIV/0!</v>
      </c>
      <c r="G17" s="81">
        <v>0</v>
      </c>
      <c r="H17" s="79" t="e">
        <v>#DIV/0!</v>
      </c>
    </row>
    <row r="18" spans="1:8" ht="15.75" x14ac:dyDescent="0.25">
      <c r="A18" s="70" t="s">
        <v>108</v>
      </c>
      <c r="B18" s="36" t="s">
        <v>109</v>
      </c>
      <c r="C18" s="30" t="s">
        <v>66</v>
      </c>
      <c r="D18" s="80">
        <v>0</v>
      </c>
      <c r="E18" s="81">
        <v>0</v>
      </c>
      <c r="F18" s="79"/>
      <c r="G18" s="81">
        <v>0</v>
      </c>
      <c r="H18" s="79"/>
    </row>
    <row r="19" spans="1:8" ht="15.75" x14ac:dyDescent="0.25">
      <c r="A19" s="70" t="s">
        <v>110</v>
      </c>
      <c r="B19" s="47" t="s">
        <v>111</v>
      </c>
      <c r="C19" s="30" t="s">
        <v>66</v>
      </c>
      <c r="D19" s="80">
        <v>889.51869999999997</v>
      </c>
      <c r="E19" s="81">
        <v>902.95</v>
      </c>
      <c r="F19" s="79">
        <v>101.50995139281503</v>
      </c>
      <c r="G19" s="81">
        <v>943.98004800000012</v>
      </c>
      <c r="H19" s="79">
        <v>104.54400000000001</v>
      </c>
    </row>
    <row r="20" spans="1:8" ht="15.75" x14ac:dyDescent="0.25">
      <c r="A20" s="82" t="s">
        <v>112</v>
      </c>
      <c r="B20" s="36" t="s">
        <v>113</v>
      </c>
      <c r="C20" s="30" t="s">
        <v>66</v>
      </c>
      <c r="D20" s="83">
        <v>451.53</v>
      </c>
      <c r="E20" s="83">
        <v>458.34</v>
      </c>
      <c r="F20" s="79">
        <v>101.50820543485483</v>
      </c>
      <c r="G20" s="83">
        <v>479.17</v>
      </c>
      <c r="H20" s="79">
        <v>104.54466116856483</v>
      </c>
    </row>
    <row r="21" spans="1:8" ht="15.75" x14ac:dyDescent="0.25">
      <c r="A21" s="70" t="s">
        <v>114</v>
      </c>
      <c r="B21" s="36" t="s">
        <v>115</v>
      </c>
      <c r="C21" s="30" t="s">
        <v>66</v>
      </c>
      <c r="D21" s="80">
        <v>262.52800000000002</v>
      </c>
      <c r="E21" s="81">
        <v>266.49</v>
      </c>
      <c r="F21" s="79">
        <v>101.5091723549488</v>
      </c>
      <c r="G21" s="81">
        <v>278.59930560000004</v>
      </c>
      <c r="H21" s="79">
        <v>104.54400000000001</v>
      </c>
    </row>
    <row r="22" spans="1:8" ht="15.75" x14ac:dyDescent="0.25">
      <c r="A22" s="82" t="s">
        <v>116</v>
      </c>
      <c r="B22" s="36" t="s">
        <v>117</v>
      </c>
      <c r="C22" s="30" t="s">
        <v>66</v>
      </c>
      <c r="D22" s="80">
        <v>0</v>
      </c>
      <c r="E22" s="81">
        <v>0</v>
      </c>
      <c r="F22" s="79"/>
      <c r="G22" s="81">
        <v>0</v>
      </c>
      <c r="H22" s="79"/>
    </row>
    <row r="23" spans="1:8" ht="25.5" x14ac:dyDescent="0.25">
      <c r="A23" s="82" t="s">
        <v>118</v>
      </c>
      <c r="B23" s="84" t="s">
        <v>119</v>
      </c>
      <c r="C23" s="30" t="s">
        <v>66</v>
      </c>
      <c r="D23" s="80">
        <v>0</v>
      </c>
      <c r="E23" s="81">
        <v>0</v>
      </c>
      <c r="F23" s="79"/>
      <c r="G23" s="81">
        <v>0</v>
      </c>
      <c r="H23" s="79"/>
    </row>
    <row r="24" spans="1:8" ht="15.75" x14ac:dyDescent="0.25">
      <c r="A24" s="82" t="s">
        <v>120</v>
      </c>
      <c r="B24" s="84" t="s">
        <v>121</v>
      </c>
      <c r="C24" s="30" t="s">
        <v>66</v>
      </c>
      <c r="D24" s="80">
        <v>0</v>
      </c>
      <c r="E24" s="81">
        <v>0</v>
      </c>
      <c r="F24" s="79"/>
      <c r="G24" s="81">
        <v>0</v>
      </c>
      <c r="H24" s="79"/>
    </row>
    <row r="25" spans="1:8" ht="15.75" x14ac:dyDescent="0.25">
      <c r="A25" s="82" t="s">
        <v>122</v>
      </c>
      <c r="B25" s="84" t="s">
        <v>123</v>
      </c>
      <c r="C25" s="30" t="s">
        <v>66</v>
      </c>
      <c r="D25" s="80">
        <v>0</v>
      </c>
      <c r="E25" s="81">
        <v>0</v>
      </c>
      <c r="F25" s="79"/>
      <c r="G25" s="81">
        <v>0</v>
      </c>
      <c r="H25" s="79"/>
    </row>
    <row r="26" spans="1:8" ht="15.75" x14ac:dyDescent="0.25">
      <c r="A26" s="82" t="s">
        <v>124</v>
      </c>
      <c r="B26" s="84" t="s">
        <v>125</v>
      </c>
      <c r="C26" s="30" t="s">
        <v>66</v>
      </c>
      <c r="D26" s="80">
        <v>0</v>
      </c>
      <c r="E26" s="81">
        <v>0</v>
      </c>
      <c r="F26" s="79"/>
      <c r="G26" s="81">
        <v>0</v>
      </c>
      <c r="H26" s="79"/>
    </row>
    <row r="27" spans="1:8" ht="15.75" x14ac:dyDescent="0.25">
      <c r="A27" s="82" t="s">
        <v>126</v>
      </c>
      <c r="B27" s="84" t="s">
        <v>127</v>
      </c>
      <c r="C27" s="30" t="s">
        <v>66</v>
      </c>
      <c r="D27" s="80">
        <v>0</v>
      </c>
      <c r="E27" s="81">
        <v>0</v>
      </c>
      <c r="F27" s="79"/>
      <c r="G27" s="81">
        <v>0</v>
      </c>
      <c r="H27" s="79"/>
    </row>
    <row r="28" spans="1:8" ht="25.5" x14ac:dyDescent="0.25">
      <c r="A28" s="82" t="s">
        <v>128</v>
      </c>
      <c r="B28" s="84" t="s">
        <v>129</v>
      </c>
      <c r="C28" s="30" t="s">
        <v>66</v>
      </c>
      <c r="D28" s="80">
        <v>0</v>
      </c>
      <c r="E28" s="81">
        <v>0</v>
      </c>
      <c r="F28" s="79"/>
      <c r="G28" s="81">
        <v>0</v>
      </c>
      <c r="H28" s="79"/>
    </row>
    <row r="29" spans="1:8" ht="15.75" x14ac:dyDescent="0.25">
      <c r="A29" s="82" t="s">
        <v>130</v>
      </c>
      <c r="B29" s="84" t="s">
        <v>131</v>
      </c>
      <c r="C29" s="30" t="s">
        <v>66</v>
      </c>
      <c r="D29" s="80">
        <v>0</v>
      </c>
      <c r="E29" s="81">
        <v>0</v>
      </c>
      <c r="F29" s="79"/>
      <c r="G29" s="81">
        <v>0</v>
      </c>
      <c r="H29" s="79"/>
    </row>
    <row r="30" spans="1:8" ht="15.75" x14ac:dyDescent="0.25">
      <c r="A30" s="82" t="s">
        <v>132</v>
      </c>
      <c r="B30" s="84" t="s">
        <v>133</v>
      </c>
      <c r="C30" s="30" t="s">
        <v>66</v>
      </c>
      <c r="D30" s="80">
        <v>188.99965</v>
      </c>
      <c r="E30" s="81">
        <v>191.85</v>
      </c>
      <c r="F30" s="79">
        <v>101.50812448594482</v>
      </c>
      <c r="G30" s="81">
        <v>200.56766400000004</v>
      </c>
      <c r="H30" s="79">
        <v>104.54400000000001</v>
      </c>
    </row>
    <row r="31" spans="1:8" ht="15.75" x14ac:dyDescent="0.25">
      <c r="A31" s="82" t="s">
        <v>134</v>
      </c>
      <c r="B31" s="84" t="s">
        <v>135</v>
      </c>
      <c r="C31" s="30" t="s">
        <v>66</v>
      </c>
      <c r="D31" s="80">
        <v>0</v>
      </c>
      <c r="E31" s="81">
        <v>0</v>
      </c>
      <c r="F31" s="79" t="e">
        <v>#DIV/0!</v>
      </c>
      <c r="G31" s="81">
        <v>0</v>
      </c>
      <c r="H31" s="79" t="e">
        <v>#DIV/0!</v>
      </c>
    </row>
    <row r="32" spans="1:8" ht="15.75" x14ac:dyDescent="0.25">
      <c r="A32" s="82" t="s">
        <v>136</v>
      </c>
      <c r="B32" s="84" t="s">
        <v>137</v>
      </c>
      <c r="C32" s="30" t="s">
        <v>66</v>
      </c>
      <c r="D32" s="80">
        <v>162.825795672</v>
      </c>
      <c r="E32" s="81">
        <v>165.28</v>
      </c>
      <c r="F32" s="79">
        <v>101.50725769087829</v>
      </c>
      <c r="G32" s="81">
        <v>172.79032320000002</v>
      </c>
      <c r="H32" s="79">
        <v>104.54400000000001</v>
      </c>
    </row>
    <row r="33" spans="1:8" ht="15.75" x14ac:dyDescent="0.25">
      <c r="A33" s="70">
        <v>2</v>
      </c>
      <c r="B33" s="76" t="s">
        <v>138</v>
      </c>
      <c r="C33" s="77" t="s">
        <v>66</v>
      </c>
      <c r="D33" s="85">
        <v>734.98</v>
      </c>
      <c r="E33" s="85">
        <v>755.97</v>
      </c>
      <c r="F33" s="79">
        <v>102.85586002340199</v>
      </c>
      <c r="G33" s="85">
        <v>770.4440032</v>
      </c>
      <c r="H33" s="79">
        <v>101.91462666507928</v>
      </c>
    </row>
    <row r="34" spans="1:8" ht="15.75" x14ac:dyDescent="0.25">
      <c r="A34" s="86" t="s">
        <v>139</v>
      </c>
      <c r="B34" s="84" t="s">
        <v>140</v>
      </c>
      <c r="C34" s="30" t="s">
        <v>66</v>
      </c>
      <c r="D34" s="80">
        <v>0</v>
      </c>
      <c r="E34" s="81">
        <v>0</v>
      </c>
      <c r="F34" s="79"/>
      <c r="G34" s="81">
        <v>0</v>
      </c>
      <c r="H34" s="79"/>
    </row>
    <row r="35" spans="1:8" ht="15.75" x14ac:dyDescent="0.25">
      <c r="A35" s="86" t="s">
        <v>141</v>
      </c>
      <c r="B35" s="84" t="s">
        <v>142</v>
      </c>
      <c r="C35" s="30" t="s">
        <v>66</v>
      </c>
      <c r="D35" s="80">
        <v>0</v>
      </c>
      <c r="E35" s="81">
        <v>0</v>
      </c>
      <c r="F35" s="79"/>
      <c r="G35" s="81">
        <v>0</v>
      </c>
      <c r="H35" s="79"/>
    </row>
    <row r="36" spans="1:8" ht="15.75" x14ac:dyDescent="0.25">
      <c r="A36" s="86" t="s">
        <v>143</v>
      </c>
      <c r="B36" s="84" t="s">
        <v>144</v>
      </c>
      <c r="C36" s="30" t="s">
        <v>66</v>
      </c>
      <c r="D36" s="85">
        <v>0</v>
      </c>
      <c r="E36" s="85">
        <v>0</v>
      </c>
      <c r="F36" s="79"/>
      <c r="G36" s="85">
        <v>0</v>
      </c>
      <c r="H36" s="79"/>
    </row>
    <row r="37" spans="1:8" ht="15.75" x14ac:dyDescent="0.25">
      <c r="A37" s="86" t="s">
        <v>145</v>
      </c>
      <c r="B37" s="84" t="s">
        <v>146</v>
      </c>
      <c r="C37" s="30" t="s">
        <v>66</v>
      </c>
      <c r="D37" s="80">
        <v>0</v>
      </c>
      <c r="E37" s="81">
        <v>0</v>
      </c>
      <c r="F37" s="79"/>
      <c r="G37" s="81">
        <v>0</v>
      </c>
      <c r="H37" s="79"/>
    </row>
    <row r="38" spans="1:8" ht="15.75" x14ac:dyDescent="0.25">
      <c r="A38" s="86" t="s">
        <v>147</v>
      </c>
      <c r="B38" s="84" t="s">
        <v>148</v>
      </c>
      <c r="C38" s="30" t="s">
        <v>66</v>
      </c>
      <c r="D38" s="80">
        <v>0</v>
      </c>
      <c r="E38" s="81">
        <v>0</v>
      </c>
      <c r="F38" s="79"/>
      <c r="G38" s="81">
        <v>0</v>
      </c>
      <c r="H38" s="79"/>
    </row>
    <row r="39" spans="1:8" ht="15.75" x14ac:dyDescent="0.25">
      <c r="A39" s="86" t="s">
        <v>149</v>
      </c>
      <c r="B39" s="84" t="s">
        <v>150</v>
      </c>
      <c r="C39" s="30" t="s">
        <v>66</v>
      </c>
      <c r="D39" s="80">
        <v>0</v>
      </c>
      <c r="E39" s="81">
        <v>0</v>
      </c>
      <c r="F39" s="79"/>
      <c r="G39" s="81">
        <v>0</v>
      </c>
      <c r="H39" s="79"/>
    </row>
    <row r="40" spans="1:8" ht="15.75" x14ac:dyDescent="0.25">
      <c r="A40" s="86" t="s">
        <v>151</v>
      </c>
      <c r="B40" s="84" t="s">
        <v>152</v>
      </c>
      <c r="C40" s="30" t="s">
        <v>66</v>
      </c>
      <c r="D40" s="80">
        <v>273.08224089999999</v>
      </c>
      <c r="E40" s="81">
        <v>277.20999999999998</v>
      </c>
      <c r="F40" s="79">
        <v>101.51154431954129</v>
      </c>
      <c r="G40" s="81">
        <v>289.80642240000003</v>
      </c>
      <c r="H40" s="79">
        <v>104.54400000000001</v>
      </c>
    </row>
    <row r="41" spans="1:8" ht="15.75" x14ac:dyDescent="0.25">
      <c r="A41" s="86" t="s">
        <v>153</v>
      </c>
      <c r="B41" s="84" t="s">
        <v>154</v>
      </c>
      <c r="C41" s="30" t="s">
        <v>66</v>
      </c>
      <c r="D41" s="80">
        <v>228.79385500000001</v>
      </c>
      <c r="E41" s="81">
        <v>245.04</v>
      </c>
      <c r="F41" s="79">
        <v>107.10077855893462</v>
      </c>
      <c r="G41" s="81">
        <v>245.04</v>
      </c>
      <c r="H41" s="79">
        <v>100</v>
      </c>
    </row>
    <row r="42" spans="1:8" ht="15.75" x14ac:dyDescent="0.25">
      <c r="A42" s="86" t="s">
        <v>155</v>
      </c>
      <c r="B42" s="84" t="s">
        <v>156</v>
      </c>
      <c r="C42" s="30" t="s">
        <v>66</v>
      </c>
      <c r="D42" s="80">
        <v>40.706448918000007</v>
      </c>
      <c r="E42" s="81">
        <v>41.32</v>
      </c>
      <c r="F42" s="79">
        <v>101.50725769087828</v>
      </c>
      <c r="G42" s="81">
        <v>43.197580800000004</v>
      </c>
      <c r="H42" s="79">
        <v>104.54400000000001</v>
      </c>
    </row>
    <row r="43" spans="1:8" ht="15.75" x14ac:dyDescent="0.25">
      <c r="A43" s="86" t="s">
        <v>157</v>
      </c>
      <c r="B43" s="84" t="s">
        <v>158</v>
      </c>
      <c r="C43" s="30" t="s">
        <v>66</v>
      </c>
      <c r="D43" s="80">
        <v>0</v>
      </c>
      <c r="E43" s="81">
        <v>0</v>
      </c>
      <c r="F43" s="79"/>
      <c r="G43" s="81">
        <v>0</v>
      </c>
      <c r="H43" s="79"/>
    </row>
    <row r="44" spans="1:8" ht="15.75" x14ac:dyDescent="0.25">
      <c r="A44" s="86" t="s">
        <v>159</v>
      </c>
      <c r="B44" s="84" t="s">
        <v>160</v>
      </c>
      <c r="C44" s="30" t="s">
        <v>66</v>
      </c>
      <c r="D44" s="80">
        <v>192.4</v>
      </c>
      <c r="E44" s="81">
        <v>192.4</v>
      </c>
      <c r="F44" s="79">
        <v>100</v>
      </c>
      <c r="G44" s="81">
        <v>192.4</v>
      </c>
      <c r="H44" s="79">
        <v>100</v>
      </c>
    </row>
    <row r="45" spans="1:8" ht="15.75" x14ac:dyDescent="0.25">
      <c r="A45" s="86" t="s">
        <v>161</v>
      </c>
      <c r="B45" s="87" t="s">
        <v>162</v>
      </c>
      <c r="C45" s="30" t="s">
        <v>66</v>
      </c>
      <c r="D45" s="80">
        <v>0</v>
      </c>
      <c r="E45" s="81">
        <v>0</v>
      </c>
      <c r="F45" s="79"/>
      <c r="G45" s="81">
        <v>0</v>
      </c>
      <c r="H45" s="79"/>
    </row>
    <row r="46" spans="1:8" ht="25.5" x14ac:dyDescent="0.25">
      <c r="A46" s="28" t="s">
        <v>69</v>
      </c>
      <c r="B46" s="88" t="s">
        <v>163</v>
      </c>
      <c r="C46" s="77" t="s">
        <v>66</v>
      </c>
      <c r="D46" s="89">
        <v>2238.8544956719998</v>
      </c>
      <c r="E46" s="89">
        <v>2282.54</v>
      </c>
      <c r="F46" s="79">
        <v>101.9512435672997</v>
      </c>
      <c r="G46" s="89">
        <v>2366.3843744000005</v>
      </c>
      <c r="H46" s="79">
        <v>103.67329266518881</v>
      </c>
    </row>
    <row r="47" spans="1:8" ht="25.5" x14ac:dyDescent="0.25">
      <c r="A47" s="28"/>
      <c r="B47" s="90" t="s">
        <v>164</v>
      </c>
      <c r="C47" s="91" t="s">
        <v>73</v>
      </c>
      <c r="D47" s="92">
        <v>100</v>
      </c>
      <c r="E47" s="92">
        <v>100</v>
      </c>
      <c r="F47" s="93"/>
      <c r="G47" s="92">
        <v>100</v>
      </c>
      <c r="H47" s="94"/>
    </row>
    <row r="48" spans="1:8" ht="25.5" x14ac:dyDescent="0.25">
      <c r="A48" s="95" t="s">
        <v>71</v>
      </c>
      <c r="B48" s="96" t="s">
        <v>165</v>
      </c>
      <c r="C48" s="97" t="s">
        <v>66</v>
      </c>
      <c r="D48" s="98">
        <v>2238.85</v>
      </c>
      <c r="E48" s="98">
        <v>2282.54</v>
      </c>
      <c r="F48" s="99">
        <v>101.95144828818368</v>
      </c>
      <c r="G48" s="100">
        <v>2366.3809999999999</v>
      </c>
      <c r="H48" s="101">
        <v>103.6731448298825</v>
      </c>
    </row>
    <row r="49" spans="1:8" ht="15.75" x14ac:dyDescent="0.25">
      <c r="A49" s="28" t="s">
        <v>74</v>
      </c>
      <c r="B49" s="84" t="s">
        <v>166</v>
      </c>
      <c r="C49" s="30" t="s">
        <v>66</v>
      </c>
      <c r="D49" s="39">
        <v>0</v>
      </c>
      <c r="E49" s="39">
        <v>0</v>
      </c>
      <c r="F49" s="33"/>
      <c r="G49" s="40">
        <v>0</v>
      </c>
      <c r="H49" s="33"/>
    </row>
    <row r="50" spans="1:8" ht="25.5" x14ac:dyDescent="0.25">
      <c r="A50" s="28" t="s">
        <v>78</v>
      </c>
      <c r="B50" s="102" t="s">
        <v>167</v>
      </c>
      <c r="C50" s="30" t="s">
        <v>66</v>
      </c>
      <c r="D50" s="39">
        <v>0</v>
      </c>
      <c r="E50" s="39">
        <v>0</v>
      </c>
      <c r="F50" s="33"/>
      <c r="G50" s="40">
        <v>0</v>
      </c>
      <c r="H50" s="33"/>
    </row>
    <row r="51" spans="1:8" ht="25.5" x14ac:dyDescent="0.25">
      <c r="A51" s="28" t="s">
        <v>81</v>
      </c>
      <c r="B51" s="88" t="s">
        <v>163</v>
      </c>
      <c r="C51" s="77" t="s">
        <v>66</v>
      </c>
      <c r="D51" s="103">
        <v>2238.85</v>
      </c>
      <c r="E51" s="103">
        <v>2282.54</v>
      </c>
      <c r="F51" s="99">
        <v>101.95144828818368</v>
      </c>
      <c r="G51" s="104">
        <v>2366.3809999999999</v>
      </c>
      <c r="H51" s="101">
        <v>103.6731448298825</v>
      </c>
    </row>
    <row r="52" spans="1:8" ht="15.75" x14ac:dyDescent="0.25">
      <c r="A52" s="28"/>
      <c r="B52" s="105" t="s">
        <v>93</v>
      </c>
      <c r="C52" s="77"/>
      <c r="D52" s="46"/>
      <c r="E52" s="46"/>
      <c r="F52" s="41"/>
      <c r="G52" s="46"/>
      <c r="H52" s="41"/>
    </row>
    <row r="53" spans="1:8" ht="15.75" x14ac:dyDescent="0.25">
      <c r="A53" s="106" t="s">
        <v>64</v>
      </c>
      <c r="B53" s="107" t="s">
        <v>168</v>
      </c>
      <c r="C53" s="26" t="s">
        <v>169</v>
      </c>
      <c r="D53" s="108">
        <v>6</v>
      </c>
      <c r="E53" s="109">
        <v>6</v>
      </c>
      <c r="F53" s="110">
        <v>100</v>
      </c>
      <c r="G53" s="109">
        <v>6</v>
      </c>
      <c r="H53" s="111">
        <v>100</v>
      </c>
    </row>
    <row r="54" spans="1:8" ht="15.75" x14ac:dyDescent="0.25">
      <c r="A54" s="70" t="s">
        <v>67</v>
      </c>
      <c r="B54" s="112" t="s">
        <v>170</v>
      </c>
      <c r="C54" s="27" t="s">
        <v>171</v>
      </c>
      <c r="D54" s="113">
        <v>12354</v>
      </c>
      <c r="E54" s="113">
        <v>12541</v>
      </c>
      <c r="F54" s="33">
        <v>101.51367977982839</v>
      </c>
      <c r="G54" s="113">
        <v>13111</v>
      </c>
      <c r="H54" s="79">
        <v>104.54509209791883</v>
      </c>
    </row>
    <row r="55" spans="1:8" x14ac:dyDescent="0.25">
      <c r="B55" s="61"/>
      <c r="F55" s="62"/>
    </row>
    <row r="56" spans="1:8" x14ac:dyDescent="0.25">
      <c r="B56" s="61"/>
      <c r="F56" s="62"/>
    </row>
    <row r="57" spans="1:8" x14ac:dyDescent="0.25">
      <c r="B57" s="114"/>
      <c r="F57" s="62"/>
    </row>
    <row r="58" spans="1:8" x14ac:dyDescent="0.25">
      <c r="B58" s="61"/>
      <c r="F58" s="62"/>
    </row>
    <row r="59" spans="1:8" x14ac:dyDescent="0.25">
      <c r="B59" s="61"/>
      <c r="D59" s="115"/>
      <c r="E59" s="116"/>
      <c r="F59" s="62"/>
    </row>
    <row r="60" spans="1:8" x14ac:dyDescent="0.25">
      <c r="B60" s="61"/>
      <c r="D60" s="115"/>
      <c r="E60" s="116"/>
    </row>
    <row r="61" spans="1:8" x14ac:dyDescent="0.25">
      <c r="B61" s="61"/>
      <c r="D61" s="115"/>
    </row>
    <row r="62" spans="1:8" x14ac:dyDescent="0.25">
      <c r="B62" s="61"/>
      <c r="D62" s="115"/>
    </row>
    <row r="63" spans="1:8" x14ac:dyDescent="0.25">
      <c r="B63" s="61"/>
      <c r="D63" s="115"/>
      <c r="F63" s="116"/>
    </row>
    <row r="64" spans="1:8" x14ac:dyDescent="0.25">
      <c r="B64" s="61"/>
      <c r="D64" s="115"/>
    </row>
    <row r="65" spans="2:6" x14ac:dyDescent="0.25">
      <c r="B65" s="61"/>
      <c r="D65" s="115"/>
    </row>
    <row r="66" spans="2:6" x14ac:dyDescent="0.25">
      <c r="B66" s="61"/>
      <c r="D66" s="117"/>
    </row>
    <row r="67" spans="2:6" x14ac:dyDescent="0.25">
      <c r="B67" s="61"/>
      <c r="F67" s="116"/>
    </row>
    <row r="68" spans="2:6" x14ac:dyDescent="0.25">
      <c r="B68" s="61"/>
    </row>
    <row r="69" spans="2:6" x14ac:dyDescent="0.25">
      <c r="B69" s="61"/>
    </row>
    <row r="70" spans="2:6" x14ac:dyDescent="0.25">
      <c r="B70" s="61"/>
    </row>
    <row r="71" spans="2:6" x14ac:dyDescent="0.25">
      <c r="B71" s="61"/>
    </row>
    <row r="72" spans="2:6" x14ac:dyDescent="0.25">
      <c r="B72" s="61"/>
    </row>
    <row r="73" spans="2:6" x14ac:dyDescent="0.25">
      <c r="B73" s="61"/>
    </row>
    <row r="74" spans="2:6" x14ac:dyDescent="0.25">
      <c r="B74" s="61"/>
    </row>
    <row r="75" spans="2:6" x14ac:dyDescent="0.25">
      <c r="B75" s="61"/>
    </row>
    <row r="76" spans="2:6" x14ac:dyDescent="0.25">
      <c r="B76" s="61"/>
    </row>
    <row r="77" spans="2:6" x14ac:dyDescent="0.25">
      <c r="B77" s="61"/>
    </row>
    <row r="78" spans="2:6" x14ac:dyDescent="0.25">
      <c r="B78" s="61"/>
      <c r="E78" s="116"/>
      <c r="F78" s="116"/>
    </row>
    <row r="79" spans="2:6" x14ac:dyDescent="0.25">
      <c r="B79" s="61"/>
      <c r="E79" s="116"/>
      <c r="F79" s="116"/>
    </row>
    <row r="80" spans="2:6" x14ac:dyDescent="0.25">
      <c r="B80" s="61"/>
      <c r="E80" s="116"/>
      <c r="F80" s="116"/>
    </row>
    <row r="81" spans="2:2" x14ac:dyDescent="0.25">
      <c r="B81" s="61"/>
    </row>
    <row r="82" spans="2:2" x14ac:dyDescent="0.25">
      <c r="B82" s="61"/>
    </row>
    <row r="83" spans="2:2" x14ac:dyDescent="0.25">
      <c r="B83" s="61"/>
    </row>
    <row r="84" spans="2:2" x14ac:dyDescent="0.25">
      <c r="B84" s="61"/>
    </row>
    <row r="85" spans="2:2" x14ac:dyDescent="0.25">
      <c r="B85" s="61"/>
    </row>
    <row r="86" spans="2:2" x14ac:dyDescent="0.25">
      <c r="B86" s="61"/>
    </row>
    <row r="87" spans="2:2" x14ac:dyDescent="0.25">
      <c r="B87" s="61"/>
    </row>
    <row r="88" spans="2:2" x14ac:dyDescent="0.25">
      <c r="B88" s="61"/>
    </row>
    <row r="89" spans="2:2" x14ac:dyDescent="0.25">
      <c r="B89" s="61"/>
    </row>
    <row r="90" spans="2:2" x14ac:dyDescent="0.25">
      <c r="B90" s="61"/>
    </row>
    <row r="91" spans="2:2" x14ac:dyDescent="0.25">
      <c r="B91" s="61"/>
    </row>
    <row r="92" spans="2:2" x14ac:dyDescent="0.25">
      <c r="B92" s="61"/>
    </row>
    <row r="93" spans="2:2" x14ac:dyDescent="0.25">
      <c r="B93" s="61"/>
    </row>
    <row r="94" spans="2:2" x14ac:dyDescent="0.25">
      <c r="B94" s="61"/>
    </row>
    <row r="95" spans="2:2" x14ac:dyDescent="0.25">
      <c r="B95" s="61"/>
    </row>
    <row r="96" spans="2:2" x14ac:dyDescent="0.25">
      <c r="B96" s="61"/>
    </row>
    <row r="97" spans="2:2" x14ac:dyDescent="0.25">
      <c r="B97" s="61"/>
    </row>
    <row r="98" spans="2:2" x14ac:dyDescent="0.25">
      <c r="B98" s="61"/>
    </row>
    <row r="99" spans="2:2" x14ac:dyDescent="0.25">
      <c r="B99" s="61"/>
    </row>
    <row r="100" spans="2:2" x14ac:dyDescent="0.25">
      <c r="B100" s="61"/>
    </row>
    <row r="101" spans="2:2" x14ac:dyDescent="0.25">
      <c r="B101" s="61"/>
    </row>
    <row r="102" spans="2:2" x14ac:dyDescent="0.25">
      <c r="B102" s="61"/>
    </row>
    <row r="103" spans="2:2" x14ac:dyDescent="0.25">
      <c r="B103" s="61"/>
    </row>
    <row r="104" spans="2:2" x14ac:dyDescent="0.25">
      <c r="B104" s="61"/>
    </row>
    <row r="105" spans="2:2" x14ac:dyDescent="0.25">
      <c r="B105" s="61"/>
    </row>
    <row r="106" spans="2:2" x14ac:dyDescent="0.25">
      <c r="B106" s="61"/>
    </row>
    <row r="107" spans="2:2" x14ac:dyDescent="0.25">
      <c r="B107" s="61"/>
    </row>
    <row r="108" spans="2:2" x14ac:dyDescent="0.25">
      <c r="B108" s="61"/>
    </row>
    <row r="109" spans="2:2" x14ac:dyDescent="0.25">
      <c r="B109" s="61"/>
    </row>
    <row r="110" spans="2:2" x14ac:dyDescent="0.25">
      <c r="B110" s="61"/>
    </row>
    <row r="111" spans="2:2" x14ac:dyDescent="0.25">
      <c r="B111" s="61"/>
    </row>
    <row r="112" spans="2:2" x14ac:dyDescent="0.25">
      <c r="B112" s="61"/>
    </row>
    <row r="113" spans="2:2" x14ac:dyDescent="0.25">
      <c r="B113" s="61"/>
    </row>
    <row r="114" spans="2:2" x14ac:dyDescent="0.25">
      <c r="B114" s="61"/>
    </row>
    <row r="115" spans="2:2" x14ac:dyDescent="0.25">
      <c r="B115" s="61"/>
    </row>
    <row r="116" spans="2:2" x14ac:dyDescent="0.25">
      <c r="B116" s="61"/>
    </row>
    <row r="117" spans="2:2" x14ac:dyDescent="0.25">
      <c r="B117" s="61"/>
    </row>
    <row r="118" spans="2:2" x14ac:dyDescent="0.25">
      <c r="B118" s="61"/>
    </row>
    <row r="119" spans="2:2" x14ac:dyDescent="0.25">
      <c r="B119" s="61"/>
    </row>
    <row r="120" spans="2:2" x14ac:dyDescent="0.25">
      <c r="B120" s="61"/>
    </row>
    <row r="121" spans="2:2" x14ac:dyDescent="0.25">
      <c r="B121" s="61"/>
    </row>
    <row r="122" spans="2:2" x14ac:dyDescent="0.25">
      <c r="B122" s="61"/>
    </row>
    <row r="123" spans="2:2" x14ac:dyDescent="0.25">
      <c r="B123" s="61"/>
    </row>
    <row r="124" spans="2:2" x14ac:dyDescent="0.25">
      <c r="B124" s="61"/>
    </row>
    <row r="125" spans="2:2" x14ac:dyDescent="0.25">
      <c r="B125" s="61"/>
    </row>
    <row r="126" spans="2:2" x14ac:dyDescent="0.25">
      <c r="B126" s="61"/>
    </row>
    <row r="127" spans="2:2" x14ac:dyDescent="0.25">
      <c r="B127" s="61"/>
    </row>
    <row r="128" spans="2:2" x14ac:dyDescent="0.25">
      <c r="B128" s="61"/>
    </row>
    <row r="129" spans="2:2" x14ac:dyDescent="0.25">
      <c r="B129" s="61"/>
    </row>
    <row r="130" spans="2:2" x14ac:dyDescent="0.25">
      <c r="B130" s="61"/>
    </row>
    <row r="131" spans="2:2" x14ac:dyDescent="0.25">
      <c r="B131" s="61"/>
    </row>
    <row r="132" spans="2:2" x14ac:dyDescent="0.25">
      <c r="B132" s="61"/>
    </row>
    <row r="133" spans="2:2" x14ac:dyDescent="0.25">
      <c r="B133" s="61"/>
    </row>
    <row r="134" spans="2:2" x14ac:dyDescent="0.25">
      <c r="B134" s="61"/>
    </row>
    <row r="135" spans="2:2" x14ac:dyDescent="0.25">
      <c r="B135" s="61"/>
    </row>
    <row r="136" spans="2:2" x14ac:dyDescent="0.25">
      <c r="B136" s="61"/>
    </row>
    <row r="137" spans="2:2" x14ac:dyDescent="0.25">
      <c r="B137" s="61"/>
    </row>
    <row r="138" spans="2:2" x14ac:dyDescent="0.25">
      <c r="B138" s="61"/>
    </row>
    <row r="139" spans="2:2" x14ac:dyDescent="0.25">
      <c r="B139" s="61"/>
    </row>
    <row r="140" spans="2:2" x14ac:dyDescent="0.25">
      <c r="B140" s="61"/>
    </row>
    <row r="141" spans="2:2" x14ac:dyDescent="0.25">
      <c r="B141" s="61"/>
    </row>
    <row r="142" spans="2:2" x14ac:dyDescent="0.25">
      <c r="B142" s="61"/>
    </row>
    <row r="143" spans="2:2" x14ac:dyDescent="0.25">
      <c r="B143" s="61"/>
    </row>
    <row r="144" spans="2:2" x14ac:dyDescent="0.25">
      <c r="B144" s="61"/>
    </row>
    <row r="145" spans="2:2" x14ac:dyDescent="0.25">
      <c r="B145" s="61"/>
    </row>
    <row r="146" spans="2:2" x14ac:dyDescent="0.25">
      <c r="B146" s="61"/>
    </row>
    <row r="147" spans="2:2" x14ac:dyDescent="0.25">
      <c r="B147" s="61"/>
    </row>
    <row r="148" spans="2:2" x14ac:dyDescent="0.25">
      <c r="B148" s="61"/>
    </row>
    <row r="149" spans="2:2" x14ac:dyDescent="0.25">
      <c r="B149" s="61"/>
    </row>
    <row r="150" spans="2:2" x14ac:dyDescent="0.25">
      <c r="B150" s="61"/>
    </row>
    <row r="151" spans="2:2" x14ac:dyDescent="0.25">
      <c r="B151" s="61"/>
    </row>
    <row r="152" spans="2:2" x14ac:dyDescent="0.25">
      <c r="B152" s="61"/>
    </row>
    <row r="153" spans="2:2" x14ac:dyDescent="0.25">
      <c r="B153" s="61"/>
    </row>
    <row r="154" spans="2:2" x14ac:dyDescent="0.25">
      <c r="B154" s="61"/>
    </row>
    <row r="155" spans="2:2" x14ac:dyDescent="0.25">
      <c r="B155" s="61"/>
    </row>
    <row r="156" spans="2:2" x14ac:dyDescent="0.25">
      <c r="B156" s="61"/>
    </row>
    <row r="157" spans="2:2" x14ac:dyDescent="0.25">
      <c r="B157" s="61"/>
    </row>
    <row r="158" spans="2:2" x14ac:dyDescent="0.25">
      <c r="B158" s="61"/>
    </row>
    <row r="159" spans="2:2" x14ac:dyDescent="0.25">
      <c r="B159" s="61"/>
    </row>
    <row r="160" spans="2:2" x14ac:dyDescent="0.25">
      <c r="B160" s="61"/>
    </row>
    <row r="161" spans="2:2" x14ac:dyDescent="0.25">
      <c r="B161" s="61"/>
    </row>
    <row r="162" spans="2:2" x14ac:dyDescent="0.25">
      <c r="B162" s="61"/>
    </row>
    <row r="163" spans="2:2" x14ac:dyDescent="0.25">
      <c r="B163" s="61"/>
    </row>
    <row r="164" spans="2:2" x14ac:dyDescent="0.25">
      <c r="B164" s="61"/>
    </row>
    <row r="165" spans="2:2" x14ac:dyDescent="0.25">
      <c r="B165" s="61"/>
    </row>
    <row r="166" spans="2:2" x14ac:dyDescent="0.25">
      <c r="B166" s="61"/>
    </row>
    <row r="167" spans="2:2" x14ac:dyDescent="0.25">
      <c r="B167" s="61"/>
    </row>
    <row r="168" spans="2:2" x14ac:dyDescent="0.25">
      <c r="B168" s="61"/>
    </row>
    <row r="169" spans="2:2" x14ac:dyDescent="0.25">
      <c r="B169" s="61"/>
    </row>
    <row r="170" spans="2:2" x14ac:dyDescent="0.25">
      <c r="B170" s="61"/>
    </row>
    <row r="171" spans="2:2" x14ac:dyDescent="0.25">
      <c r="B171" s="61"/>
    </row>
    <row r="172" spans="2:2" x14ac:dyDescent="0.25">
      <c r="B172" s="61"/>
    </row>
    <row r="173" spans="2:2" x14ac:dyDescent="0.25">
      <c r="B173" s="61"/>
    </row>
    <row r="174" spans="2:2" x14ac:dyDescent="0.25">
      <c r="B174" s="61"/>
    </row>
    <row r="175" spans="2:2" x14ac:dyDescent="0.25">
      <c r="B175" s="61"/>
    </row>
    <row r="176" spans="2:2" x14ac:dyDescent="0.25">
      <c r="B176" s="61"/>
    </row>
    <row r="177" spans="2:2" x14ac:dyDescent="0.25">
      <c r="B177" s="61"/>
    </row>
    <row r="178" spans="2:2" x14ac:dyDescent="0.25">
      <c r="B178" s="61"/>
    </row>
    <row r="179" spans="2:2" x14ac:dyDescent="0.25">
      <c r="B179" s="61"/>
    </row>
    <row r="180" spans="2:2" x14ac:dyDescent="0.25">
      <c r="B180" s="61"/>
    </row>
    <row r="181" spans="2:2" x14ac:dyDescent="0.25">
      <c r="B181" s="61"/>
    </row>
    <row r="182" spans="2:2" x14ac:dyDescent="0.25">
      <c r="B182" s="61"/>
    </row>
    <row r="183" spans="2:2" x14ac:dyDescent="0.25">
      <c r="B183" s="61"/>
    </row>
    <row r="184" spans="2:2" x14ac:dyDescent="0.25">
      <c r="B184" s="61"/>
    </row>
    <row r="185" spans="2:2" x14ac:dyDescent="0.25">
      <c r="B185" s="61"/>
    </row>
    <row r="186" spans="2:2" x14ac:dyDescent="0.25">
      <c r="B186" s="61"/>
    </row>
    <row r="187" spans="2:2" x14ac:dyDescent="0.25">
      <c r="B187" s="61"/>
    </row>
    <row r="188" spans="2:2" x14ac:dyDescent="0.25">
      <c r="B188" s="61"/>
    </row>
    <row r="189" spans="2:2" x14ac:dyDescent="0.25">
      <c r="B189" s="61"/>
    </row>
    <row r="190" spans="2:2" x14ac:dyDescent="0.25">
      <c r="B190" s="61"/>
    </row>
    <row r="191" spans="2:2" x14ac:dyDescent="0.25">
      <c r="B191" s="61"/>
    </row>
    <row r="192" spans="2:2" x14ac:dyDescent="0.25">
      <c r="B192" s="61"/>
    </row>
    <row r="193" spans="2:2" x14ac:dyDescent="0.25">
      <c r="B193" s="61"/>
    </row>
    <row r="194" spans="2:2" x14ac:dyDescent="0.25">
      <c r="B194" s="61"/>
    </row>
    <row r="195" spans="2:2" x14ac:dyDescent="0.25">
      <c r="B195" s="61"/>
    </row>
    <row r="196" spans="2:2" x14ac:dyDescent="0.25">
      <c r="B196" s="61"/>
    </row>
    <row r="197" spans="2:2" x14ac:dyDescent="0.25">
      <c r="B197" s="61"/>
    </row>
    <row r="198" spans="2:2" x14ac:dyDescent="0.25">
      <c r="B198" s="61"/>
    </row>
    <row r="199" spans="2:2" x14ac:dyDescent="0.25">
      <c r="B199" s="61"/>
    </row>
    <row r="200" spans="2:2" x14ac:dyDescent="0.25">
      <c r="B200" s="61"/>
    </row>
    <row r="201" spans="2:2" x14ac:dyDescent="0.25">
      <c r="B201" s="61"/>
    </row>
    <row r="202" spans="2:2" x14ac:dyDescent="0.25">
      <c r="B202" s="61"/>
    </row>
    <row r="203" spans="2:2" x14ac:dyDescent="0.25">
      <c r="B203" s="61"/>
    </row>
    <row r="204" spans="2:2" x14ac:dyDescent="0.25">
      <c r="B204" s="61"/>
    </row>
    <row r="205" spans="2:2" x14ac:dyDescent="0.25">
      <c r="B205" s="61"/>
    </row>
    <row r="206" spans="2:2" x14ac:dyDescent="0.25">
      <c r="B206" s="61"/>
    </row>
    <row r="207" spans="2:2" x14ac:dyDescent="0.25">
      <c r="B207" s="61"/>
    </row>
    <row r="208" spans="2:2" x14ac:dyDescent="0.25">
      <c r="B208" s="61"/>
    </row>
    <row r="209" spans="2:2" x14ac:dyDescent="0.25">
      <c r="B209" s="61"/>
    </row>
    <row r="210" spans="2:2" x14ac:dyDescent="0.25">
      <c r="B210" s="61"/>
    </row>
    <row r="211" spans="2:2" x14ac:dyDescent="0.25">
      <c r="B211" s="61"/>
    </row>
    <row r="212" spans="2:2" x14ac:dyDescent="0.25">
      <c r="B212" s="61"/>
    </row>
    <row r="213" spans="2:2" x14ac:dyDescent="0.25">
      <c r="B213" s="61"/>
    </row>
    <row r="214" spans="2:2" x14ac:dyDescent="0.25">
      <c r="B214" s="61"/>
    </row>
    <row r="215" spans="2:2" x14ac:dyDescent="0.25">
      <c r="B215" s="61"/>
    </row>
    <row r="216" spans="2:2" x14ac:dyDescent="0.25">
      <c r="B216" s="61"/>
    </row>
    <row r="217" spans="2:2" x14ac:dyDescent="0.25">
      <c r="B217" s="61"/>
    </row>
    <row r="218" spans="2:2" x14ac:dyDescent="0.25">
      <c r="B218" s="61"/>
    </row>
    <row r="219" spans="2:2" x14ac:dyDescent="0.25">
      <c r="B219" s="61"/>
    </row>
    <row r="220" spans="2:2" x14ac:dyDescent="0.25">
      <c r="B220" s="61"/>
    </row>
    <row r="221" spans="2:2" x14ac:dyDescent="0.25">
      <c r="B221" s="61"/>
    </row>
    <row r="222" spans="2:2" x14ac:dyDescent="0.25">
      <c r="B222" s="61"/>
    </row>
    <row r="223" spans="2:2" x14ac:dyDescent="0.25">
      <c r="B223" s="61"/>
    </row>
    <row r="224" spans="2:2" x14ac:dyDescent="0.25">
      <c r="B224" s="61"/>
    </row>
    <row r="225" spans="2:2" x14ac:dyDescent="0.25">
      <c r="B225" s="61"/>
    </row>
    <row r="226" spans="2:2" x14ac:dyDescent="0.25">
      <c r="B226" s="61"/>
    </row>
    <row r="227" spans="2:2" x14ac:dyDescent="0.25">
      <c r="B227" s="61"/>
    </row>
    <row r="228" spans="2:2" x14ac:dyDescent="0.25">
      <c r="B228" s="61"/>
    </row>
    <row r="229" spans="2:2" x14ac:dyDescent="0.25">
      <c r="B229" s="61"/>
    </row>
    <row r="230" spans="2:2" x14ac:dyDescent="0.25">
      <c r="B230" s="61"/>
    </row>
    <row r="231" spans="2:2" x14ac:dyDescent="0.25">
      <c r="B231" s="61"/>
    </row>
    <row r="232" spans="2:2" x14ac:dyDescent="0.25">
      <c r="B232" s="61"/>
    </row>
    <row r="233" spans="2:2" x14ac:dyDescent="0.25">
      <c r="B233" s="61"/>
    </row>
    <row r="234" spans="2:2" x14ac:dyDescent="0.25">
      <c r="B234" s="61"/>
    </row>
    <row r="235" spans="2:2" x14ac:dyDescent="0.25">
      <c r="B235" s="61"/>
    </row>
    <row r="236" spans="2:2" x14ac:dyDescent="0.25">
      <c r="B236" s="61"/>
    </row>
    <row r="237" spans="2:2" x14ac:dyDescent="0.25">
      <c r="B237" s="61"/>
    </row>
    <row r="238" spans="2:2" x14ac:dyDescent="0.25">
      <c r="B238" s="61"/>
    </row>
    <row r="239" spans="2:2" x14ac:dyDescent="0.25">
      <c r="B239" s="61"/>
    </row>
    <row r="240" spans="2:2" x14ac:dyDescent="0.25">
      <c r="B240" s="61"/>
    </row>
    <row r="241" spans="2:2" x14ac:dyDescent="0.25">
      <c r="B241" s="61"/>
    </row>
    <row r="242" spans="2:2" x14ac:dyDescent="0.25">
      <c r="B242" s="61"/>
    </row>
    <row r="243" spans="2:2" x14ac:dyDescent="0.25">
      <c r="B243" s="61"/>
    </row>
    <row r="244" spans="2:2" x14ac:dyDescent="0.25">
      <c r="B244" s="61"/>
    </row>
    <row r="245" spans="2:2" x14ac:dyDescent="0.25">
      <c r="B245" s="61"/>
    </row>
    <row r="246" spans="2:2" x14ac:dyDescent="0.25">
      <c r="B246" s="61"/>
    </row>
    <row r="247" spans="2:2" x14ac:dyDescent="0.25">
      <c r="B247" s="61"/>
    </row>
    <row r="248" spans="2:2" x14ac:dyDescent="0.25">
      <c r="B248" s="61"/>
    </row>
    <row r="249" spans="2:2" x14ac:dyDescent="0.25">
      <c r="B249" s="61"/>
    </row>
    <row r="250" spans="2:2" x14ac:dyDescent="0.25">
      <c r="B250" s="61"/>
    </row>
    <row r="251" spans="2:2" x14ac:dyDescent="0.25">
      <c r="B251" s="61"/>
    </row>
    <row r="252" spans="2:2" x14ac:dyDescent="0.25">
      <c r="B252" s="61"/>
    </row>
    <row r="253" spans="2:2" x14ac:dyDescent="0.25">
      <c r="B253" s="61"/>
    </row>
    <row r="254" spans="2:2" x14ac:dyDescent="0.25">
      <c r="B254" s="61"/>
    </row>
    <row r="255" spans="2:2" x14ac:dyDescent="0.25">
      <c r="B255" s="61"/>
    </row>
    <row r="256" spans="2:2" x14ac:dyDescent="0.25">
      <c r="B256" s="61"/>
    </row>
    <row r="257" spans="2:2" x14ac:dyDescent="0.25">
      <c r="B257" s="61"/>
    </row>
    <row r="258" spans="2:2" x14ac:dyDescent="0.25">
      <c r="B258" s="61"/>
    </row>
    <row r="259" spans="2:2" x14ac:dyDescent="0.25">
      <c r="B259" s="61"/>
    </row>
    <row r="260" spans="2:2" x14ac:dyDescent="0.25">
      <c r="B260" s="61"/>
    </row>
    <row r="261" spans="2:2" x14ac:dyDescent="0.25">
      <c r="B261" s="61"/>
    </row>
    <row r="262" spans="2:2" x14ac:dyDescent="0.25">
      <c r="B262" s="61"/>
    </row>
    <row r="263" spans="2:2" x14ac:dyDescent="0.25">
      <c r="B263" s="61"/>
    </row>
    <row r="264" spans="2:2" x14ac:dyDescent="0.25">
      <c r="B264" s="61"/>
    </row>
    <row r="265" spans="2:2" x14ac:dyDescent="0.25">
      <c r="B265" s="61"/>
    </row>
    <row r="266" spans="2:2" x14ac:dyDescent="0.25">
      <c r="B266" s="61"/>
    </row>
    <row r="267" spans="2:2" x14ac:dyDescent="0.25">
      <c r="B267" s="61"/>
    </row>
    <row r="268" spans="2:2" x14ac:dyDescent="0.25">
      <c r="B268" s="61"/>
    </row>
    <row r="269" spans="2:2" x14ac:dyDescent="0.25">
      <c r="B269" s="61"/>
    </row>
    <row r="270" spans="2:2" x14ac:dyDescent="0.25">
      <c r="B270" s="61"/>
    </row>
    <row r="271" spans="2:2" x14ac:dyDescent="0.25">
      <c r="B271" s="61"/>
    </row>
    <row r="272" spans="2:2" x14ac:dyDescent="0.25">
      <c r="B272" s="61"/>
    </row>
    <row r="273" spans="2:2" x14ac:dyDescent="0.25">
      <c r="B273" s="61"/>
    </row>
    <row r="274" spans="2:2" x14ac:dyDescent="0.25">
      <c r="B274" s="61"/>
    </row>
    <row r="275" spans="2:2" x14ac:dyDescent="0.25">
      <c r="B275" s="61"/>
    </row>
    <row r="276" spans="2:2" x14ac:dyDescent="0.25">
      <c r="B276" s="61"/>
    </row>
    <row r="277" spans="2:2" x14ac:dyDescent="0.25">
      <c r="B277" s="61"/>
    </row>
    <row r="278" spans="2:2" x14ac:dyDescent="0.25">
      <c r="B278" s="61"/>
    </row>
    <row r="279" spans="2:2" x14ac:dyDescent="0.25">
      <c r="B279" s="61"/>
    </row>
    <row r="280" spans="2:2" x14ac:dyDescent="0.25">
      <c r="B280" s="61"/>
    </row>
    <row r="281" spans="2:2" x14ac:dyDescent="0.25">
      <c r="B281" s="61"/>
    </row>
    <row r="282" spans="2:2" x14ac:dyDescent="0.25">
      <c r="B282" s="61"/>
    </row>
    <row r="283" spans="2:2" x14ac:dyDescent="0.25">
      <c r="B283" s="61"/>
    </row>
    <row r="284" spans="2:2" x14ac:dyDescent="0.25">
      <c r="B284" s="61"/>
    </row>
    <row r="285" spans="2:2" x14ac:dyDescent="0.25">
      <c r="B285" s="61"/>
    </row>
    <row r="286" spans="2:2" x14ac:dyDescent="0.25">
      <c r="B286" s="61"/>
    </row>
    <row r="287" spans="2:2" x14ac:dyDescent="0.25">
      <c r="B287" s="61"/>
    </row>
    <row r="288" spans="2:2" x14ac:dyDescent="0.25">
      <c r="B288" s="61"/>
    </row>
    <row r="289" spans="2:2" x14ac:dyDescent="0.25">
      <c r="B289" s="61"/>
    </row>
    <row r="290" spans="2:2" x14ac:dyDescent="0.25">
      <c r="B290" s="61"/>
    </row>
    <row r="291" spans="2:2" x14ac:dyDescent="0.25">
      <c r="B291" s="61"/>
    </row>
    <row r="292" spans="2:2" x14ac:dyDescent="0.25">
      <c r="B292" s="61"/>
    </row>
    <row r="293" spans="2:2" x14ac:dyDescent="0.25">
      <c r="B293" s="61"/>
    </row>
    <row r="294" spans="2:2" x14ac:dyDescent="0.25">
      <c r="B294" s="61"/>
    </row>
    <row r="295" spans="2:2" x14ac:dyDescent="0.25">
      <c r="B295" s="61"/>
    </row>
    <row r="296" spans="2:2" x14ac:dyDescent="0.25">
      <c r="B296" s="61"/>
    </row>
    <row r="297" spans="2:2" x14ac:dyDescent="0.25">
      <c r="B297" s="61"/>
    </row>
    <row r="298" spans="2:2" x14ac:dyDescent="0.25">
      <c r="B298" s="61"/>
    </row>
    <row r="299" spans="2:2" x14ac:dyDescent="0.25">
      <c r="B299" s="61"/>
    </row>
    <row r="300" spans="2:2" x14ac:dyDescent="0.25">
      <c r="B300" s="61"/>
    </row>
    <row r="301" spans="2:2" x14ac:dyDescent="0.25">
      <c r="B301" s="61"/>
    </row>
    <row r="302" spans="2:2" x14ac:dyDescent="0.25">
      <c r="B302" s="61"/>
    </row>
    <row r="303" spans="2:2" x14ac:dyDescent="0.25">
      <c r="B303" s="61"/>
    </row>
    <row r="304" spans="2:2" x14ac:dyDescent="0.25">
      <c r="B304" s="61"/>
    </row>
    <row r="305" spans="2:2" x14ac:dyDescent="0.25">
      <c r="B305" s="61"/>
    </row>
    <row r="306" spans="2:2" x14ac:dyDescent="0.25">
      <c r="B306" s="61"/>
    </row>
    <row r="307" spans="2:2" x14ac:dyDescent="0.25">
      <c r="B307" s="61"/>
    </row>
    <row r="308" spans="2:2" x14ac:dyDescent="0.25">
      <c r="B308" s="61"/>
    </row>
    <row r="309" spans="2:2" x14ac:dyDescent="0.25">
      <c r="B309" s="61"/>
    </row>
    <row r="310" spans="2:2" x14ac:dyDescent="0.25">
      <c r="B310" s="61"/>
    </row>
    <row r="311" spans="2:2" x14ac:dyDescent="0.25">
      <c r="B311" s="61"/>
    </row>
    <row r="312" spans="2:2" x14ac:dyDescent="0.25">
      <c r="B312" s="61"/>
    </row>
    <row r="313" spans="2:2" x14ac:dyDescent="0.25">
      <c r="B313" s="61"/>
    </row>
    <row r="314" spans="2:2" x14ac:dyDescent="0.25">
      <c r="B314" s="61"/>
    </row>
    <row r="315" spans="2:2" x14ac:dyDescent="0.25">
      <c r="B315" s="61"/>
    </row>
    <row r="316" spans="2:2" x14ac:dyDescent="0.25">
      <c r="B316" s="61"/>
    </row>
    <row r="317" spans="2:2" x14ac:dyDescent="0.25">
      <c r="B317" s="61"/>
    </row>
    <row r="318" spans="2:2" x14ac:dyDescent="0.25">
      <c r="B318" s="61"/>
    </row>
    <row r="319" spans="2:2" x14ac:dyDescent="0.25">
      <c r="B319" s="61"/>
    </row>
    <row r="320" spans="2:2" x14ac:dyDescent="0.25">
      <c r="B320" s="61"/>
    </row>
    <row r="321" spans="2:2" x14ac:dyDescent="0.25">
      <c r="B321" s="61"/>
    </row>
    <row r="322" spans="2:2" x14ac:dyDescent="0.25">
      <c r="B322" s="61"/>
    </row>
    <row r="323" spans="2:2" x14ac:dyDescent="0.25">
      <c r="B323" s="61"/>
    </row>
    <row r="324" spans="2:2" x14ac:dyDescent="0.25">
      <c r="B324" s="61"/>
    </row>
    <row r="325" spans="2:2" x14ac:dyDescent="0.25">
      <c r="B325" s="61"/>
    </row>
    <row r="326" spans="2:2" x14ac:dyDescent="0.25">
      <c r="B326" s="61"/>
    </row>
    <row r="327" spans="2:2" x14ac:dyDescent="0.25">
      <c r="B327" s="61"/>
    </row>
    <row r="328" spans="2:2" x14ac:dyDescent="0.25">
      <c r="B328" s="61"/>
    </row>
    <row r="329" spans="2:2" x14ac:dyDescent="0.25">
      <c r="B329" s="61"/>
    </row>
    <row r="330" spans="2:2" x14ac:dyDescent="0.25">
      <c r="B330" s="61"/>
    </row>
    <row r="331" spans="2:2" x14ac:dyDescent="0.25">
      <c r="B331" s="61"/>
    </row>
    <row r="332" spans="2:2" x14ac:dyDescent="0.25">
      <c r="B332" s="61"/>
    </row>
    <row r="333" spans="2:2" x14ac:dyDescent="0.25">
      <c r="B333" s="61"/>
    </row>
    <row r="334" spans="2:2" x14ac:dyDescent="0.25">
      <c r="B334" s="61"/>
    </row>
    <row r="335" spans="2:2" x14ac:dyDescent="0.25">
      <c r="B335" s="61"/>
    </row>
    <row r="336" spans="2:2" x14ac:dyDescent="0.25">
      <c r="B336" s="61"/>
    </row>
    <row r="337" spans="2:2" x14ac:dyDescent="0.25">
      <c r="B337" s="61"/>
    </row>
    <row r="338" spans="2:2" x14ac:dyDescent="0.25">
      <c r="B338" s="61"/>
    </row>
    <row r="339" spans="2:2" x14ac:dyDescent="0.25">
      <c r="B339" s="61"/>
    </row>
    <row r="340" spans="2:2" x14ac:dyDescent="0.25">
      <c r="B340" s="61"/>
    </row>
    <row r="341" spans="2:2" x14ac:dyDescent="0.25">
      <c r="B341" s="61"/>
    </row>
    <row r="342" spans="2:2" x14ac:dyDescent="0.25">
      <c r="B342" s="61"/>
    </row>
    <row r="343" spans="2:2" x14ac:dyDescent="0.25">
      <c r="B343" s="61"/>
    </row>
    <row r="344" spans="2:2" x14ac:dyDescent="0.25">
      <c r="B344" s="61"/>
    </row>
    <row r="345" spans="2:2" x14ac:dyDescent="0.25">
      <c r="B345" s="61"/>
    </row>
    <row r="346" spans="2:2" x14ac:dyDescent="0.25">
      <c r="B346" s="61"/>
    </row>
    <row r="347" spans="2:2" x14ac:dyDescent="0.25">
      <c r="B347" s="61"/>
    </row>
    <row r="348" spans="2:2" x14ac:dyDescent="0.25">
      <c r="B348" s="61"/>
    </row>
    <row r="349" spans="2:2" x14ac:dyDescent="0.25">
      <c r="B349" s="61"/>
    </row>
    <row r="350" spans="2:2" x14ac:dyDescent="0.25">
      <c r="B350" s="61"/>
    </row>
    <row r="351" spans="2:2" x14ac:dyDescent="0.25">
      <c r="B351" s="61"/>
    </row>
    <row r="352" spans="2:2" x14ac:dyDescent="0.25">
      <c r="B352" s="61"/>
    </row>
    <row r="353" spans="2:2" x14ac:dyDescent="0.25">
      <c r="B353" s="61"/>
    </row>
    <row r="354" spans="2:2" x14ac:dyDescent="0.25">
      <c r="B354" s="61"/>
    </row>
    <row r="355" spans="2:2" x14ac:dyDescent="0.25">
      <c r="B355" s="61"/>
    </row>
    <row r="356" spans="2:2" x14ac:dyDescent="0.25">
      <c r="B356" s="61"/>
    </row>
    <row r="357" spans="2:2" x14ac:dyDescent="0.25">
      <c r="B357" s="61"/>
    </row>
    <row r="358" spans="2:2" x14ac:dyDescent="0.25">
      <c r="B358" s="61"/>
    </row>
    <row r="359" spans="2:2" x14ac:dyDescent="0.25">
      <c r="B359" s="61"/>
    </row>
    <row r="360" spans="2:2" x14ac:dyDescent="0.25">
      <c r="B360" s="61"/>
    </row>
    <row r="361" spans="2:2" x14ac:dyDescent="0.25">
      <c r="B361" s="61"/>
    </row>
    <row r="362" spans="2:2" x14ac:dyDescent="0.25">
      <c r="B362" s="61"/>
    </row>
    <row r="363" spans="2:2" x14ac:dyDescent="0.25">
      <c r="B363" s="61"/>
    </row>
    <row r="364" spans="2:2" x14ac:dyDescent="0.25">
      <c r="B364" s="61"/>
    </row>
    <row r="365" spans="2:2" x14ac:dyDescent="0.25">
      <c r="B365" s="61"/>
    </row>
    <row r="366" spans="2:2" x14ac:dyDescent="0.25">
      <c r="B366" s="61"/>
    </row>
    <row r="367" spans="2:2" x14ac:dyDescent="0.25">
      <c r="B367" s="61"/>
    </row>
    <row r="368" spans="2:2" x14ac:dyDescent="0.25">
      <c r="B368" s="61"/>
    </row>
    <row r="369" spans="2:2" x14ac:dyDescent="0.25">
      <c r="B369" s="61"/>
    </row>
    <row r="370" spans="2:2" x14ac:dyDescent="0.25">
      <c r="B370" s="61"/>
    </row>
    <row r="371" spans="2:2" x14ac:dyDescent="0.25">
      <c r="B371" s="61"/>
    </row>
    <row r="372" spans="2:2" x14ac:dyDescent="0.25">
      <c r="B372" s="61"/>
    </row>
    <row r="373" spans="2:2" x14ac:dyDescent="0.25">
      <c r="B373" s="61"/>
    </row>
    <row r="374" spans="2:2" x14ac:dyDescent="0.25">
      <c r="B374" s="61"/>
    </row>
    <row r="375" spans="2:2" x14ac:dyDescent="0.25">
      <c r="B375" s="61"/>
    </row>
    <row r="376" spans="2:2" x14ac:dyDescent="0.25">
      <c r="B376" s="61"/>
    </row>
    <row r="377" spans="2:2" x14ac:dyDescent="0.25">
      <c r="B377" s="61"/>
    </row>
    <row r="378" spans="2:2" x14ac:dyDescent="0.25">
      <c r="B378" s="61"/>
    </row>
    <row r="379" spans="2:2" x14ac:dyDescent="0.25">
      <c r="B379" s="61"/>
    </row>
    <row r="380" spans="2:2" x14ac:dyDescent="0.25">
      <c r="B380" s="61"/>
    </row>
    <row r="381" spans="2:2" x14ac:dyDescent="0.25">
      <c r="B381" s="61"/>
    </row>
    <row r="382" spans="2:2" x14ac:dyDescent="0.25">
      <c r="B382" s="61"/>
    </row>
    <row r="383" spans="2:2" x14ac:dyDescent="0.25">
      <c r="B383" s="61"/>
    </row>
    <row r="384" spans="2:2" x14ac:dyDescent="0.25">
      <c r="B384" s="61"/>
    </row>
    <row r="385" spans="2:2" x14ac:dyDescent="0.25">
      <c r="B385" s="61"/>
    </row>
    <row r="386" spans="2:2" x14ac:dyDescent="0.25">
      <c r="B386" s="61"/>
    </row>
    <row r="387" spans="2:2" x14ac:dyDescent="0.25">
      <c r="B387" s="61"/>
    </row>
    <row r="388" spans="2:2" x14ac:dyDescent="0.25">
      <c r="B388" s="61"/>
    </row>
    <row r="389" spans="2:2" x14ac:dyDescent="0.25">
      <c r="B389" s="61"/>
    </row>
    <row r="390" spans="2:2" x14ac:dyDescent="0.25">
      <c r="B390" s="61"/>
    </row>
    <row r="391" spans="2:2" x14ac:dyDescent="0.25">
      <c r="B391" s="61"/>
    </row>
    <row r="392" spans="2:2" x14ac:dyDescent="0.25">
      <c r="B392" s="61"/>
    </row>
    <row r="393" spans="2:2" x14ac:dyDescent="0.25">
      <c r="B393" s="61"/>
    </row>
    <row r="394" spans="2:2" x14ac:dyDescent="0.25">
      <c r="B394" s="61"/>
    </row>
    <row r="395" spans="2:2" x14ac:dyDescent="0.25">
      <c r="B395" s="61"/>
    </row>
    <row r="396" spans="2:2" x14ac:dyDescent="0.25">
      <c r="B396" s="61"/>
    </row>
    <row r="397" spans="2:2" x14ac:dyDescent="0.25">
      <c r="B397" s="61"/>
    </row>
    <row r="398" spans="2:2" x14ac:dyDescent="0.25">
      <c r="B398" s="61"/>
    </row>
    <row r="399" spans="2:2" x14ac:dyDescent="0.25">
      <c r="B399" s="61"/>
    </row>
    <row r="400" spans="2:2" x14ac:dyDescent="0.25">
      <c r="B400" s="61"/>
    </row>
    <row r="401" spans="2:2" x14ac:dyDescent="0.25">
      <c r="B401" s="61"/>
    </row>
    <row r="402" spans="2:2" x14ac:dyDescent="0.25">
      <c r="B402" s="61"/>
    </row>
    <row r="403" spans="2:2" x14ac:dyDescent="0.25">
      <c r="B403" s="61"/>
    </row>
    <row r="404" spans="2:2" x14ac:dyDescent="0.25">
      <c r="B404" s="61"/>
    </row>
    <row r="405" spans="2:2" x14ac:dyDescent="0.25">
      <c r="B405" s="61"/>
    </row>
    <row r="406" spans="2:2" x14ac:dyDescent="0.25">
      <c r="B406" s="61"/>
    </row>
    <row r="407" spans="2:2" x14ac:dyDescent="0.25">
      <c r="B407" s="61"/>
    </row>
    <row r="408" spans="2:2" x14ac:dyDescent="0.25">
      <c r="B408" s="61"/>
    </row>
    <row r="409" spans="2:2" x14ac:dyDescent="0.25">
      <c r="B409" s="61"/>
    </row>
    <row r="410" spans="2:2" x14ac:dyDescent="0.25">
      <c r="B410" s="61"/>
    </row>
    <row r="411" spans="2:2" x14ac:dyDescent="0.25">
      <c r="B411" s="61"/>
    </row>
    <row r="412" spans="2:2" x14ac:dyDescent="0.25">
      <c r="B412" s="61"/>
    </row>
    <row r="413" spans="2:2" x14ac:dyDescent="0.25">
      <c r="B413" s="61"/>
    </row>
    <row r="414" spans="2:2" x14ac:dyDescent="0.25">
      <c r="B414" s="61"/>
    </row>
    <row r="415" spans="2:2" x14ac:dyDescent="0.25">
      <c r="B415" s="61"/>
    </row>
    <row r="416" spans="2:2" x14ac:dyDescent="0.25">
      <c r="B416" s="61"/>
    </row>
    <row r="417" spans="2:2" x14ac:dyDescent="0.25">
      <c r="B417" s="61"/>
    </row>
    <row r="418" spans="2:2" x14ac:dyDescent="0.25">
      <c r="B418" s="61"/>
    </row>
    <row r="419" spans="2:2" x14ac:dyDescent="0.25">
      <c r="B419" s="61"/>
    </row>
    <row r="420" spans="2:2" x14ac:dyDescent="0.25">
      <c r="B420" s="61"/>
    </row>
    <row r="421" spans="2:2" x14ac:dyDescent="0.25">
      <c r="B421" s="61"/>
    </row>
    <row r="422" spans="2:2" x14ac:dyDescent="0.25">
      <c r="B422" s="61"/>
    </row>
    <row r="423" spans="2:2" x14ac:dyDescent="0.25">
      <c r="B423" s="61"/>
    </row>
    <row r="424" spans="2:2" x14ac:dyDescent="0.25">
      <c r="B424" s="61"/>
    </row>
    <row r="425" spans="2:2" x14ac:dyDescent="0.25">
      <c r="B425" s="61"/>
    </row>
    <row r="426" spans="2:2" x14ac:dyDescent="0.25">
      <c r="B426" s="61"/>
    </row>
    <row r="427" spans="2:2" x14ac:dyDescent="0.25">
      <c r="B427" s="61"/>
    </row>
    <row r="428" spans="2:2" x14ac:dyDescent="0.25">
      <c r="B428" s="61"/>
    </row>
    <row r="429" spans="2:2" x14ac:dyDescent="0.25">
      <c r="B429" s="61"/>
    </row>
    <row r="430" spans="2:2" x14ac:dyDescent="0.25">
      <c r="B430" s="61"/>
    </row>
    <row r="431" spans="2:2" x14ac:dyDescent="0.25">
      <c r="B431" s="61"/>
    </row>
    <row r="432" spans="2:2" x14ac:dyDescent="0.25">
      <c r="B432" s="61"/>
    </row>
    <row r="433" spans="2:2" x14ac:dyDescent="0.25">
      <c r="B433" s="61"/>
    </row>
    <row r="434" spans="2:2" x14ac:dyDescent="0.25">
      <c r="B434" s="61"/>
    </row>
    <row r="435" spans="2:2" x14ac:dyDescent="0.25">
      <c r="B435" s="61"/>
    </row>
    <row r="436" spans="2:2" x14ac:dyDescent="0.25">
      <c r="B436" s="61"/>
    </row>
    <row r="437" spans="2:2" x14ac:dyDescent="0.25">
      <c r="B437" s="61"/>
    </row>
    <row r="438" spans="2:2" x14ac:dyDescent="0.25">
      <c r="B438" s="61"/>
    </row>
    <row r="439" spans="2:2" x14ac:dyDescent="0.25">
      <c r="B439" s="61"/>
    </row>
    <row r="440" spans="2:2" x14ac:dyDescent="0.25">
      <c r="B440" s="61"/>
    </row>
    <row r="441" spans="2:2" x14ac:dyDescent="0.25">
      <c r="B441" s="61"/>
    </row>
    <row r="442" spans="2:2" x14ac:dyDescent="0.25">
      <c r="B442" s="61"/>
    </row>
    <row r="443" spans="2:2" x14ac:dyDescent="0.25">
      <c r="B443" s="61"/>
    </row>
    <row r="444" spans="2:2" x14ac:dyDescent="0.25">
      <c r="B444" s="61"/>
    </row>
    <row r="445" spans="2:2" x14ac:dyDescent="0.25">
      <c r="B445" s="61"/>
    </row>
    <row r="446" spans="2:2" x14ac:dyDescent="0.25">
      <c r="B446" s="61"/>
    </row>
    <row r="447" spans="2:2" x14ac:dyDescent="0.25">
      <c r="B447" s="61"/>
    </row>
    <row r="448" spans="2:2" x14ac:dyDescent="0.25">
      <c r="B448" s="61"/>
    </row>
    <row r="449" spans="2:2" x14ac:dyDescent="0.25">
      <c r="B449" s="61"/>
    </row>
    <row r="450" spans="2:2" x14ac:dyDescent="0.25">
      <c r="B450" s="61"/>
    </row>
    <row r="451" spans="2:2" x14ac:dyDescent="0.25">
      <c r="B451" s="61"/>
    </row>
    <row r="452" spans="2:2" x14ac:dyDescent="0.25">
      <c r="B452" s="61"/>
    </row>
    <row r="453" spans="2:2" x14ac:dyDescent="0.25">
      <c r="B453" s="61"/>
    </row>
    <row r="454" spans="2:2" x14ac:dyDescent="0.25">
      <c r="B454" s="61"/>
    </row>
    <row r="455" spans="2:2" x14ac:dyDescent="0.25">
      <c r="B455" s="61"/>
    </row>
    <row r="456" spans="2:2" x14ac:dyDescent="0.25">
      <c r="B456" s="61"/>
    </row>
    <row r="457" spans="2:2" x14ac:dyDescent="0.25">
      <c r="B457" s="61"/>
    </row>
    <row r="458" spans="2:2" x14ac:dyDescent="0.25">
      <c r="B458" s="61"/>
    </row>
    <row r="459" spans="2:2" x14ac:dyDescent="0.25">
      <c r="B459" s="61"/>
    </row>
    <row r="460" spans="2:2" x14ac:dyDescent="0.25">
      <c r="B460" s="61"/>
    </row>
    <row r="461" spans="2:2" x14ac:dyDescent="0.25">
      <c r="B461" s="61"/>
    </row>
    <row r="462" spans="2:2" x14ac:dyDescent="0.25">
      <c r="B462" s="61"/>
    </row>
    <row r="463" spans="2:2" x14ac:dyDescent="0.25">
      <c r="B463" s="61"/>
    </row>
    <row r="464" spans="2:2" x14ac:dyDescent="0.25">
      <c r="B464" s="61"/>
    </row>
    <row r="465" spans="2:2" x14ac:dyDescent="0.25">
      <c r="B465" s="61"/>
    </row>
    <row r="466" spans="2:2" x14ac:dyDescent="0.25">
      <c r="B466" s="61"/>
    </row>
    <row r="467" spans="2:2" x14ac:dyDescent="0.25">
      <c r="B467" s="61"/>
    </row>
    <row r="468" spans="2:2" x14ac:dyDescent="0.25">
      <c r="B468" s="61"/>
    </row>
    <row r="469" spans="2:2" x14ac:dyDescent="0.25">
      <c r="B469" s="61"/>
    </row>
    <row r="470" spans="2:2" x14ac:dyDescent="0.25">
      <c r="B470" s="61"/>
    </row>
    <row r="471" spans="2:2" x14ac:dyDescent="0.25">
      <c r="B471" s="61"/>
    </row>
    <row r="472" spans="2:2" x14ac:dyDescent="0.25">
      <c r="B472" s="61"/>
    </row>
    <row r="473" spans="2:2" x14ac:dyDescent="0.25">
      <c r="B473" s="61"/>
    </row>
    <row r="474" spans="2:2" x14ac:dyDescent="0.25">
      <c r="B474" s="61"/>
    </row>
    <row r="475" spans="2:2" x14ac:dyDescent="0.25">
      <c r="B475" s="61"/>
    </row>
    <row r="476" spans="2:2" x14ac:dyDescent="0.25">
      <c r="B476" s="61"/>
    </row>
    <row r="477" spans="2:2" x14ac:dyDescent="0.25">
      <c r="B477" s="61"/>
    </row>
    <row r="478" spans="2:2" x14ac:dyDescent="0.25">
      <c r="B478" s="61"/>
    </row>
    <row r="479" spans="2:2" x14ac:dyDescent="0.25">
      <c r="B479" s="61"/>
    </row>
    <row r="480" spans="2:2" x14ac:dyDescent="0.25">
      <c r="B480" s="61"/>
    </row>
    <row r="481" spans="2:2" x14ac:dyDescent="0.25">
      <c r="B481" s="61"/>
    </row>
    <row r="482" spans="2:2" x14ac:dyDescent="0.25">
      <c r="B482" s="61"/>
    </row>
    <row r="483" spans="2:2" x14ac:dyDescent="0.25">
      <c r="B483" s="61"/>
    </row>
    <row r="484" spans="2:2" x14ac:dyDescent="0.25">
      <c r="B484" s="61"/>
    </row>
    <row r="485" spans="2:2" x14ac:dyDescent="0.25">
      <c r="B485" s="61"/>
    </row>
    <row r="486" spans="2:2" x14ac:dyDescent="0.25">
      <c r="B486" s="61"/>
    </row>
    <row r="487" spans="2:2" x14ac:dyDescent="0.25">
      <c r="B487" s="61"/>
    </row>
    <row r="488" spans="2:2" x14ac:dyDescent="0.25">
      <c r="B488" s="61"/>
    </row>
    <row r="489" spans="2:2" x14ac:dyDescent="0.25">
      <c r="B489" s="61"/>
    </row>
    <row r="490" spans="2:2" x14ac:dyDescent="0.25">
      <c r="B490" s="61"/>
    </row>
    <row r="491" spans="2:2" x14ac:dyDescent="0.25">
      <c r="B491" s="61"/>
    </row>
    <row r="492" spans="2:2" x14ac:dyDescent="0.25">
      <c r="B492" s="61"/>
    </row>
    <row r="493" spans="2:2" x14ac:dyDescent="0.25">
      <c r="B493" s="61"/>
    </row>
    <row r="494" spans="2:2" x14ac:dyDescent="0.25">
      <c r="B494" s="61"/>
    </row>
    <row r="495" spans="2:2" x14ac:dyDescent="0.25">
      <c r="B495" s="61"/>
    </row>
    <row r="496" spans="2:2" x14ac:dyDescent="0.25">
      <c r="B496" s="61"/>
    </row>
    <row r="497" spans="2:2" x14ac:dyDescent="0.25">
      <c r="B497" s="61"/>
    </row>
    <row r="498" spans="2:2" x14ac:dyDescent="0.25">
      <c r="B498" s="61"/>
    </row>
    <row r="499" spans="2:2" x14ac:dyDescent="0.25">
      <c r="B499" s="61"/>
    </row>
    <row r="500" spans="2:2" x14ac:dyDescent="0.25">
      <c r="B500" s="61"/>
    </row>
    <row r="501" spans="2:2" x14ac:dyDescent="0.25">
      <c r="B501" s="61"/>
    </row>
    <row r="502" spans="2:2" x14ac:dyDescent="0.25">
      <c r="B502" s="61"/>
    </row>
    <row r="503" spans="2:2" x14ac:dyDescent="0.25">
      <c r="B503" s="61"/>
    </row>
    <row r="504" spans="2:2" x14ac:dyDescent="0.25">
      <c r="B504" s="61"/>
    </row>
    <row r="505" spans="2:2" x14ac:dyDescent="0.25">
      <c r="B505" s="61"/>
    </row>
    <row r="506" spans="2:2" x14ac:dyDescent="0.25">
      <c r="B506" s="61"/>
    </row>
    <row r="507" spans="2:2" x14ac:dyDescent="0.25">
      <c r="B507" s="61"/>
    </row>
    <row r="508" spans="2:2" x14ac:dyDescent="0.25">
      <c r="B508" s="61"/>
    </row>
    <row r="509" spans="2:2" x14ac:dyDescent="0.25">
      <c r="B509" s="61"/>
    </row>
    <row r="510" spans="2:2" x14ac:dyDescent="0.25">
      <c r="B510" s="61"/>
    </row>
    <row r="511" spans="2:2" x14ac:dyDescent="0.25">
      <c r="B511" s="61"/>
    </row>
    <row r="512" spans="2:2" x14ac:dyDescent="0.25">
      <c r="B512" s="61"/>
    </row>
    <row r="513" spans="2:2" x14ac:dyDescent="0.25">
      <c r="B513" s="61"/>
    </row>
    <row r="514" spans="2:2" x14ac:dyDescent="0.25">
      <c r="B514" s="61"/>
    </row>
    <row r="515" spans="2:2" x14ac:dyDescent="0.25">
      <c r="B515" s="61"/>
    </row>
    <row r="516" spans="2:2" x14ac:dyDescent="0.25">
      <c r="B516" s="61"/>
    </row>
    <row r="517" spans="2:2" x14ac:dyDescent="0.25">
      <c r="B517" s="61"/>
    </row>
    <row r="518" spans="2:2" x14ac:dyDescent="0.25">
      <c r="B518" s="61"/>
    </row>
    <row r="519" spans="2:2" x14ac:dyDescent="0.25">
      <c r="B519" s="61"/>
    </row>
    <row r="520" spans="2:2" x14ac:dyDescent="0.25">
      <c r="B520" s="61"/>
    </row>
    <row r="521" spans="2:2" x14ac:dyDescent="0.25">
      <c r="B521" s="61"/>
    </row>
    <row r="522" spans="2:2" x14ac:dyDescent="0.25">
      <c r="B522" s="61"/>
    </row>
    <row r="523" spans="2:2" x14ac:dyDescent="0.25">
      <c r="B523" s="61"/>
    </row>
    <row r="524" spans="2:2" x14ac:dyDescent="0.25">
      <c r="B524" s="61"/>
    </row>
    <row r="525" spans="2:2" x14ac:dyDescent="0.25">
      <c r="B525" s="61"/>
    </row>
    <row r="526" spans="2:2" x14ac:dyDescent="0.25">
      <c r="B526" s="61"/>
    </row>
    <row r="527" spans="2:2" x14ac:dyDescent="0.25">
      <c r="B527" s="61"/>
    </row>
    <row r="528" spans="2:2" x14ac:dyDescent="0.25">
      <c r="B528" s="61"/>
    </row>
    <row r="529" spans="2:2" x14ac:dyDescent="0.25">
      <c r="B529" s="61"/>
    </row>
    <row r="530" spans="2:2" x14ac:dyDescent="0.25">
      <c r="B530" s="61"/>
    </row>
    <row r="531" spans="2:2" x14ac:dyDescent="0.25">
      <c r="B531" s="61"/>
    </row>
    <row r="532" spans="2:2" x14ac:dyDescent="0.25">
      <c r="B532" s="61"/>
    </row>
    <row r="533" spans="2:2" x14ac:dyDescent="0.25">
      <c r="B533" s="61"/>
    </row>
    <row r="534" spans="2:2" x14ac:dyDescent="0.25">
      <c r="B534" s="61"/>
    </row>
    <row r="535" spans="2:2" x14ac:dyDescent="0.25">
      <c r="B535" s="61"/>
    </row>
    <row r="536" spans="2:2" x14ac:dyDescent="0.25">
      <c r="B536" s="61"/>
    </row>
    <row r="537" spans="2:2" x14ac:dyDescent="0.25">
      <c r="B537" s="61"/>
    </row>
    <row r="538" spans="2:2" x14ac:dyDescent="0.25">
      <c r="B538" s="61"/>
    </row>
    <row r="539" spans="2:2" x14ac:dyDescent="0.25">
      <c r="B539" s="61"/>
    </row>
    <row r="540" spans="2:2" x14ac:dyDescent="0.25">
      <c r="B540" s="61"/>
    </row>
    <row r="541" spans="2:2" x14ac:dyDescent="0.25">
      <c r="B541" s="61"/>
    </row>
    <row r="542" spans="2:2" x14ac:dyDescent="0.25">
      <c r="B542" s="61"/>
    </row>
    <row r="543" spans="2:2" x14ac:dyDescent="0.25">
      <c r="B543" s="61"/>
    </row>
    <row r="544" spans="2:2" x14ac:dyDescent="0.25">
      <c r="B544" s="61"/>
    </row>
    <row r="545" spans="2:2" x14ac:dyDescent="0.25">
      <c r="B545" s="61"/>
    </row>
    <row r="546" spans="2:2" x14ac:dyDescent="0.25">
      <c r="B546" s="61"/>
    </row>
    <row r="547" spans="2:2" x14ac:dyDescent="0.25">
      <c r="B547" s="61"/>
    </row>
    <row r="548" spans="2:2" x14ac:dyDescent="0.25">
      <c r="B548" s="61"/>
    </row>
    <row r="549" spans="2:2" x14ac:dyDescent="0.25">
      <c r="B549" s="61"/>
    </row>
    <row r="550" spans="2:2" x14ac:dyDescent="0.25">
      <c r="B550" s="61"/>
    </row>
    <row r="551" spans="2:2" x14ac:dyDescent="0.25">
      <c r="B551" s="61"/>
    </row>
    <row r="552" spans="2:2" x14ac:dyDescent="0.25">
      <c r="B552" s="61"/>
    </row>
    <row r="553" spans="2:2" x14ac:dyDescent="0.25">
      <c r="B553" s="61"/>
    </row>
    <row r="554" spans="2:2" x14ac:dyDescent="0.25">
      <c r="B554" s="61"/>
    </row>
    <row r="555" spans="2:2" x14ac:dyDescent="0.25">
      <c r="B555" s="61"/>
    </row>
    <row r="556" spans="2:2" x14ac:dyDescent="0.25">
      <c r="B556" s="61"/>
    </row>
    <row r="557" spans="2:2" x14ac:dyDescent="0.25">
      <c r="B557" s="61"/>
    </row>
    <row r="558" spans="2:2" x14ac:dyDescent="0.25">
      <c r="B558" s="61"/>
    </row>
    <row r="559" spans="2:2" x14ac:dyDescent="0.25">
      <c r="B559" s="61"/>
    </row>
    <row r="560" spans="2:2" x14ac:dyDescent="0.25">
      <c r="B560" s="61"/>
    </row>
    <row r="561" spans="2:2" x14ac:dyDescent="0.25">
      <c r="B561" s="61"/>
    </row>
    <row r="562" spans="2:2" x14ac:dyDescent="0.25">
      <c r="B562" s="61"/>
    </row>
    <row r="563" spans="2:2" x14ac:dyDescent="0.25">
      <c r="B563" s="61"/>
    </row>
    <row r="564" spans="2:2" x14ac:dyDescent="0.25">
      <c r="B564" s="61"/>
    </row>
    <row r="565" spans="2:2" x14ac:dyDescent="0.25">
      <c r="B565" s="61"/>
    </row>
    <row r="566" spans="2:2" x14ac:dyDescent="0.25">
      <c r="B566" s="61"/>
    </row>
    <row r="567" spans="2:2" x14ac:dyDescent="0.25">
      <c r="B567" s="61"/>
    </row>
    <row r="568" spans="2:2" x14ac:dyDescent="0.25">
      <c r="B568" s="61"/>
    </row>
    <row r="569" spans="2:2" x14ac:dyDescent="0.25">
      <c r="B569" s="61"/>
    </row>
    <row r="570" spans="2:2" x14ac:dyDescent="0.25">
      <c r="B570" s="61"/>
    </row>
    <row r="571" spans="2:2" x14ac:dyDescent="0.25">
      <c r="B571" s="61"/>
    </row>
    <row r="572" spans="2:2" x14ac:dyDescent="0.25">
      <c r="B572" s="61"/>
    </row>
    <row r="573" spans="2:2" x14ac:dyDescent="0.25">
      <c r="B573" s="61"/>
    </row>
    <row r="574" spans="2:2" x14ac:dyDescent="0.25">
      <c r="B574" s="61"/>
    </row>
    <row r="575" spans="2:2" x14ac:dyDescent="0.25">
      <c r="B575" s="61"/>
    </row>
    <row r="576" spans="2:2" x14ac:dyDescent="0.25">
      <c r="B576" s="61"/>
    </row>
    <row r="577" spans="2:2" x14ac:dyDescent="0.25">
      <c r="B577" s="61"/>
    </row>
    <row r="578" spans="2:2" x14ac:dyDescent="0.25">
      <c r="B578" s="61"/>
    </row>
    <row r="579" spans="2:2" x14ac:dyDescent="0.25">
      <c r="B579" s="61"/>
    </row>
    <row r="580" spans="2:2" x14ac:dyDescent="0.25">
      <c r="B580" s="61"/>
    </row>
    <row r="581" spans="2:2" x14ac:dyDescent="0.25">
      <c r="B581" s="61"/>
    </row>
    <row r="582" spans="2:2" x14ac:dyDescent="0.25">
      <c r="B582" s="61"/>
    </row>
    <row r="583" spans="2:2" x14ac:dyDescent="0.25">
      <c r="B583" s="61"/>
    </row>
    <row r="584" spans="2:2" x14ac:dyDescent="0.25">
      <c r="B584" s="61"/>
    </row>
    <row r="585" spans="2:2" x14ac:dyDescent="0.25">
      <c r="B585" s="61"/>
    </row>
    <row r="586" spans="2:2" x14ac:dyDescent="0.25">
      <c r="B586" s="61"/>
    </row>
    <row r="587" spans="2:2" x14ac:dyDescent="0.25">
      <c r="B587" s="61"/>
    </row>
    <row r="588" spans="2:2" x14ac:dyDescent="0.25">
      <c r="B588" s="61"/>
    </row>
    <row r="589" spans="2:2" x14ac:dyDescent="0.25">
      <c r="B589" s="61"/>
    </row>
    <row r="590" spans="2:2" x14ac:dyDescent="0.25">
      <c r="B590" s="61"/>
    </row>
    <row r="591" spans="2:2" x14ac:dyDescent="0.25">
      <c r="B591" s="61"/>
    </row>
    <row r="592" spans="2:2" x14ac:dyDescent="0.25">
      <c r="B592" s="61"/>
    </row>
    <row r="593" spans="2:2" x14ac:dyDescent="0.25">
      <c r="B593" s="61"/>
    </row>
    <row r="594" spans="2:2" x14ac:dyDescent="0.25">
      <c r="B594" s="61"/>
    </row>
    <row r="595" spans="2:2" x14ac:dyDescent="0.25">
      <c r="B595" s="61"/>
    </row>
    <row r="596" spans="2:2" x14ac:dyDescent="0.25">
      <c r="B596" s="61"/>
    </row>
    <row r="597" spans="2:2" x14ac:dyDescent="0.25">
      <c r="B597" s="61"/>
    </row>
    <row r="598" spans="2:2" x14ac:dyDescent="0.25">
      <c r="B598" s="61"/>
    </row>
    <row r="599" spans="2:2" x14ac:dyDescent="0.25">
      <c r="B599" s="61"/>
    </row>
    <row r="600" spans="2:2" x14ac:dyDescent="0.25">
      <c r="B600" s="61"/>
    </row>
    <row r="601" spans="2:2" x14ac:dyDescent="0.25">
      <c r="B601" s="61"/>
    </row>
    <row r="602" spans="2:2" x14ac:dyDescent="0.25">
      <c r="B602" s="61"/>
    </row>
    <row r="603" spans="2:2" x14ac:dyDescent="0.25">
      <c r="B603" s="61"/>
    </row>
    <row r="604" spans="2:2" x14ac:dyDescent="0.25">
      <c r="B604" s="61"/>
    </row>
    <row r="605" spans="2:2" x14ac:dyDescent="0.25">
      <c r="B605" s="61"/>
    </row>
    <row r="606" spans="2:2" x14ac:dyDescent="0.25">
      <c r="B606" s="61"/>
    </row>
    <row r="607" spans="2:2" x14ac:dyDescent="0.25">
      <c r="B607" s="61"/>
    </row>
    <row r="608" spans="2:2" x14ac:dyDescent="0.25">
      <c r="B608" s="61"/>
    </row>
    <row r="609" spans="2:2" x14ac:dyDescent="0.25">
      <c r="B609" s="61"/>
    </row>
    <row r="610" spans="2:2" x14ac:dyDescent="0.25">
      <c r="B610" s="61"/>
    </row>
    <row r="611" spans="2:2" x14ac:dyDescent="0.25">
      <c r="B611" s="61"/>
    </row>
    <row r="612" spans="2:2" x14ac:dyDescent="0.25">
      <c r="B612" s="61"/>
    </row>
    <row r="613" spans="2:2" x14ac:dyDescent="0.25">
      <c r="B613" s="61"/>
    </row>
    <row r="614" spans="2:2" x14ac:dyDescent="0.25">
      <c r="B614" s="61"/>
    </row>
    <row r="615" spans="2:2" x14ac:dyDescent="0.25">
      <c r="B615" s="61"/>
    </row>
    <row r="616" spans="2:2" x14ac:dyDescent="0.25">
      <c r="B616" s="61"/>
    </row>
    <row r="617" spans="2:2" x14ac:dyDescent="0.25">
      <c r="B617" s="61"/>
    </row>
    <row r="618" spans="2:2" x14ac:dyDescent="0.25">
      <c r="B618" s="61"/>
    </row>
    <row r="619" spans="2:2" x14ac:dyDescent="0.25">
      <c r="B619" s="61"/>
    </row>
    <row r="620" spans="2:2" x14ac:dyDescent="0.25">
      <c r="B620" s="61"/>
    </row>
    <row r="621" spans="2:2" x14ac:dyDescent="0.25">
      <c r="B621" s="61"/>
    </row>
    <row r="622" spans="2:2" x14ac:dyDescent="0.25">
      <c r="B622" s="61"/>
    </row>
    <row r="623" spans="2:2" x14ac:dyDescent="0.25">
      <c r="B623" s="61"/>
    </row>
    <row r="624" spans="2:2" x14ac:dyDescent="0.25">
      <c r="B624" s="61"/>
    </row>
    <row r="625" spans="2:2" x14ac:dyDescent="0.25">
      <c r="B625" s="61"/>
    </row>
    <row r="626" spans="2:2" x14ac:dyDescent="0.25">
      <c r="B626" s="61"/>
    </row>
    <row r="627" spans="2:2" x14ac:dyDescent="0.25">
      <c r="B627" s="61"/>
    </row>
    <row r="628" spans="2:2" x14ac:dyDescent="0.25">
      <c r="B628" s="61"/>
    </row>
    <row r="629" spans="2:2" x14ac:dyDescent="0.25">
      <c r="B629" s="61"/>
    </row>
    <row r="630" spans="2:2" x14ac:dyDescent="0.25">
      <c r="B630" s="61"/>
    </row>
    <row r="631" spans="2:2" x14ac:dyDescent="0.25">
      <c r="B631" s="61"/>
    </row>
    <row r="632" spans="2:2" x14ac:dyDescent="0.25">
      <c r="B632" s="61"/>
    </row>
    <row r="633" spans="2:2" x14ac:dyDescent="0.25">
      <c r="B633" s="61"/>
    </row>
    <row r="634" spans="2:2" x14ac:dyDescent="0.25">
      <c r="B634" s="61"/>
    </row>
    <row r="635" spans="2:2" x14ac:dyDescent="0.25">
      <c r="B635" s="61"/>
    </row>
    <row r="636" spans="2:2" x14ac:dyDescent="0.25">
      <c r="B636" s="61"/>
    </row>
    <row r="637" spans="2:2" x14ac:dyDescent="0.25">
      <c r="B637" s="61"/>
    </row>
    <row r="638" spans="2:2" x14ac:dyDescent="0.25">
      <c r="B638" s="61"/>
    </row>
    <row r="639" spans="2:2" x14ac:dyDescent="0.25">
      <c r="B639" s="61"/>
    </row>
    <row r="640" spans="2:2" x14ac:dyDescent="0.25">
      <c r="B640" s="61"/>
    </row>
    <row r="641" spans="2:2" x14ac:dyDescent="0.25">
      <c r="B641" s="61"/>
    </row>
    <row r="642" spans="2:2" x14ac:dyDescent="0.25">
      <c r="B642" s="61"/>
    </row>
    <row r="643" spans="2:2" x14ac:dyDescent="0.25">
      <c r="B643" s="61"/>
    </row>
    <row r="644" spans="2:2" x14ac:dyDescent="0.25">
      <c r="B644" s="61"/>
    </row>
    <row r="645" spans="2:2" x14ac:dyDescent="0.25">
      <c r="B645" s="61"/>
    </row>
    <row r="646" spans="2:2" x14ac:dyDescent="0.25">
      <c r="B646" s="61"/>
    </row>
    <row r="647" spans="2:2" x14ac:dyDescent="0.25">
      <c r="B647" s="61"/>
    </row>
    <row r="648" spans="2:2" x14ac:dyDescent="0.25">
      <c r="B648" s="61"/>
    </row>
    <row r="649" spans="2:2" x14ac:dyDescent="0.25">
      <c r="B649" s="61"/>
    </row>
    <row r="650" spans="2:2" x14ac:dyDescent="0.25">
      <c r="B650" s="61"/>
    </row>
    <row r="651" spans="2:2" x14ac:dyDescent="0.25">
      <c r="B651" s="61"/>
    </row>
    <row r="652" spans="2:2" x14ac:dyDescent="0.25">
      <c r="B652" s="61"/>
    </row>
    <row r="653" spans="2:2" x14ac:dyDescent="0.25">
      <c r="B653" s="61"/>
    </row>
    <row r="654" spans="2:2" x14ac:dyDescent="0.25">
      <c r="B654" s="61"/>
    </row>
    <row r="655" spans="2:2" x14ac:dyDescent="0.25">
      <c r="B655" s="61"/>
    </row>
    <row r="656" spans="2:2" x14ac:dyDescent="0.25">
      <c r="B656" s="61"/>
    </row>
    <row r="657" spans="2:2" x14ac:dyDescent="0.25">
      <c r="B657" s="61"/>
    </row>
    <row r="658" spans="2:2" x14ac:dyDescent="0.25">
      <c r="B658" s="61"/>
    </row>
    <row r="659" spans="2:2" x14ac:dyDescent="0.25">
      <c r="B659" s="61"/>
    </row>
    <row r="660" spans="2:2" x14ac:dyDescent="0.25">
      <c r="B660" s="61"/>
    </row>
    <row r="661" spans="2:2" x14ac:dyDescent="0.25">
      <c r="B661" s="61"/>
    </row>
    <row r="662" spans="2:2" x14ac:dyDescent="0.25">
      <c r="B662" s="61"/>
    </row>
    <row r="663" spans="2:2" x14ac:dyDescent="0.25">
      <c r="B663" s="61"/>
    </row>
    <row r="664" spans="2:2" x14ac:dyDescent="0.25">
      <c r="B664" s="61"/>
    </row>
    <row r="665" spans="2:2" x14ac:dyDescent="0.25">
      <c r="B665" s="61"/>
    </row>
    <row r="666" spans="2:2" x14ac:dyDescent="0.25">
      <c r="B666" s="61"/>
    </row>
    <row r="667" spans="2:2" x14ac:dyDescent="0.25">
      <c r="B667" s="61"/>
    </row>
    <row r="668" spans="2:2" x14ac:dyDescent="0.25">
      <c r="B668" s="61"/>
    </row>
    <row r="669" spans="2:2" x14ac:dyDescent="0.25">
      <c r="B669" s="61"/>
    </row>
    <row r="670" spans="2:2" x14ac:dyDescent="0.25">
      <c r="B670" s="61"/>
    </row>
    <row r="671" spans="2:2" x14ac:dyDescent="0.25">
      <c r="B671" s="61"/>
    </row>
    <row r="672" spans="2:2" x14ac:dyDescent="0.25">
      <c r="B672" s="61"/>
    </row>
    <row r="673" spans="2:2" x14ac:dyDescent="0.25">
      <c r="B673" s="61"/>
    </row>
    <row r="674" spans="2:2" x14ac:dyDescent="0.25">
      <c r="B674" s="61"/>
    </row>
    <row r="675" spans="2:2" x14ac:dyDescent="0.25">
      <c r="B675" s="61"/>
    </row>
    <row r="676" spans="2:2" x14ac:dyDescent="0.25">
      <c r="B676" s="61"/>
    </row>
    <row r="677" spans="2:2" x14ac:dyDescent="0.25">
      <c r="B677" s="61"/>
    </row>
    <row r="678" spans="2:2" x14ac:dyDescent="0.25">
      <c r="B678" s="61"/>
    </row>
    <row r="679" spans="2:2" x14ac:dyDescent="0.25">
      <c r="B679" s="61"/>
    </row>
    <row r="680" spans="2:2" x14ac:dyDescent="0.25">
      <c r="B680" s="61"/>
    </row>
    <row r="681" spans="2:2" x14ac:dyDescent="0.25">
      <c r="B681" s="61"/>
    </row>
    <row r="682" spans="2:2" x14ac:dyDescent="0.25">
      <c r="B682" s="61"/>
    </row>
    <row r="683" spans="2:2" x14ac:dyDescent="0.25">
      <c r="B683" s="61"/>
    </row>
    <row r="684" spans="2:2" x14ac:dyDescent="0.25">
      <c r="B684" s="61"/>
    </row>
    <row r="685" spans="2:2" x14ac:dyDescent="0.25">
      <c r="B685" s="61"/>
    </row>
    <row r="686" spans="2:2" x14ac:dyDescent="0.25">
      <c r="B686" s="61"/>
    </row>
    <row r="687" spans="2:2" x14ac:dyDescent="0.25">
      <c r="B687" s="61"/>
    </row>
    <row r="688" spans="2:2" x14ac:dyDescent="0.25">
      <c r="B688" s="61"/>
    </row>
    <row r="689" spans="2:2" x14ac:dyDescent="0.25">
      <c r="B689" s="61"/>
    </row>
    <row r="690" spans="2:2" x14ac:dyDescent="0.25">
      <c r="B690" s="61"/>
    </row>
    <row r="691" spans="2:2" x14ac:dyDescent="0.25">
      <c r="B691" s="61"/>
    </row>
    <row r="692" spans="2:2" x14ac:dyDescent="0.25">
      <c r="B692" s="61"/>
    </row>
    <row r="693" spans="2:2" x14ac:dyDescent="0.25">
      <c r="B693" s="61"/>
    </row>
    <row r="694" spans="2:2" x14ac:dyDescent="0.25">
      <c r="B694" s="61"/>
    </row>
    <row r="695" spans="2:2" x14ac:dyDescent="0.25">
      <c r="B695" s="61"/>
    </row>
    <row r="696" spans="2:2" x14ac:dyDescent="0.25">
      <c r="B696" s="61"/>
    </row>
    <row r="697" spans="2:2" x14ac:dyDescent="0.25">
      <c r="B697" s="61"/>
    </row>
    <row r="698" spans="2:2" x14ac:dyDescent="0.25">
      <c r="B698" s="61"/>
    </row>
    <row r="699" spans="2:2" x14ac:dyDescent="0.25">
      <c r="B699" s="61"/>
    </row>
    <row r="700" spans="2:2" x14ac:dyDescent="0.25">
      <c r="B700" s="61"/>
    </row>
    <row r="701" spans="2:2" x14ac:dyDescent="0.25">
      <c r="B701" s="61"/>
    </row>
    <row r="702" spans="2:2" x14ac:dyDescent="0.25">
      <c r="B702" s="61"/>
    </row>
    <row r="703" spans="2:2" x14ac:dyDescent="0.25">
      <c r="B703" s="61"/>
    </row>
    <row r="704" spans="2:2" x14ac:dyDescent="0.25">
      <c r="B704" s="61"/>
    </row>
    <row r="705" spans="2:2" x14ac:dyDescent="0.25">
      <c r="B705" s="61"/>
    </row>
    <row r="706" spans="2:2" x14ac:dyDescent="0.25">
      <c r="B706" s="61"/>
    </row>
    <row r="707" spans="2:2" x14ac:dyDescent="0.25">
      <c r="B707" s="61"/>
    </row>
    <row r="708" spans="2:2" x14ac:dyDescent="0.25">
      <c r="B708" s="61"/>
    </row>
    <row r="709" spans="2:2" x14ac:dyDescent="0.25">
      <c r="B709" s="61"/>
    </row>
    <row r="710" spans="2:2" x14ac:dyDescent="0.25">
      <c r="B710" s="61"/>
    </row>
    <row r="711" spans="2:2" x14ac:dyDescent="0.25">
      <c r="B711" s="61"/>
    </row>
    <row r="712" spans="2:2" x14ac:dyDescent="0.25">
      <c r="B712" s="61"/>
    </row>
    <row r="713" spans="2:2" x14ac:dyDescent="0.25">
      <c r="B713" s="61"/>
    </row>
    <row r="714" spans="2:2" x14ac:dyDescent="0.25">
      <c r="B714" s="61"/>
    </row>
    <row r="715" spans="2:2" x14ac:dyDescent="0.25">
      <c r="B715" s="61"/>
    </row>
    <row r="716" spans="2:2" x14ac:dyDescent="0.25">
      <c r="B716" s="61"/>
    </row>
    <row r="717" spans="2:2" x14ac:dyDescent="0.25">
      <c r="B717" s="61"/>
    </row>
    <row r="718" spans="2:2" x14ac:dyDescent="0.25">
      <c r="B718" s="61"/>
    </row>
    <row r="719" spans="2:2" x14ac:dyDescent="0.25">
      <c r="B719" s="61"/>
    </row>
    <row r="720" spans="2:2" x14ac:dyDescent="0.25">
      <c r="B720" s="61"/>
    </row>
    <row r="721" spans="2:2" x14ac:dyDescent="0.25">
      <c r="B721" s="61"/>
    </row>
    <row r="722" spans="2:2" x14ac:dyDescent="0.25">
      <c r="B722" s="61"/>
    </row>
    <row r="723" spans="2:2" x14ac:dyDescent="0.25">
      <c r="B723" s="61"/>
    </row>
    <row r="724" spans="2:2" x14ac:dyDescent="0.25">
      <c r="B724" s="61"/>
    </row>
    <row r="725" spans="2:2" x14ac:dyDescent="0.25">
      <c r="B725" s="61"/>
    </row>
    <row r="726" spans="2:2" x14ac:dyDescent="0.25">
      <c r="B726" s="61"/>
    </row>
    <row r="727" spans="2:2" x14ac:dyDescent="0.25">
      <c r="B727" s="61"/>
    </row>
    <row r="728" spans="2:2" x14ac:dyDescent="0.25">
      <c r="B728" s="61"/>
    </row>
    <row r="729" spans="2:2" x14ac:dyDescent="0.25">
      <c r="B729" s="61"/>
    </row>
    <row r="730" spans="2:2" x14ac:dyDescent="0.25">
      <c r="B730" s="61"/>
    </row>
    <row r="731" spans="2:2" x14ac:dyDescent="0.25">
      <c r="B731" s="61"/>
    </row>
    <row r="732" spans="2:2" x14ac:dyDescent="0.25">
      <c r="B732" s="61"/>
    </row>
    <row r="733" spans="2:2" x14ac:dyDescent="0.25">
      <c r="B733" s="61"/>
    </row>
    <row r="734" spans="2:2" x14ac:dyDescent="0.25">
      <c r="B734" s="61"/>
    </row>
    <row r="735" spans="2:2" x14ac:dyDescent="0.25">
      <c r="B735" s="61"/>
    </row>
    <row r="736" spans="2:2" x14ac:dyDescent="0.25">
      <c r="B736" s="61"/>
    </row>
    <row r="737" spans="2:2" x14ac:dyDescent="0.25">
      <c r="B737" s="61"/>
    </row>
    <row r="738" spans="2:2" x14ac:dyDescent="0.25">
      <c r="B738" s="61"/>
    </row>
    <row r="739" spans="2:2" x14ac:dyDescent="0.25">
      <c r="B739" s="61"/>
    </row>
    <row r="740" spans="2:2" x14ac:dyDescent="0.25">
      <c r="B740" s="61"/>
    </row>
    <row r="741" spans="2:2" x14ac:dyDescent="0.25">
      <c r="B741" s="61"/>
    </row>
    <row r="742" spans="2:2" x14ac:dyDescent="0.25">
      <c r="B742" s="61"/>
    </row>
    <row r="743" spans="2:2" x14ac:dyDescent="0.25">
      <c r="B743" s="61"/>
    </row>
    <row r="744" spans="2:2" x14ac:dyDescent="0.25">
      <c r="B744" s="61"/>
    </row>
    <row r="745" spans="2:2" x14ac:dyDescent="0.25">
      <c r="B745" s="61"/>
    </row>
    <row r="746" spans="2:2" x14ac:dyDescent="0.25">
      <c r="B746" s="61"/>
    </row>
    <row r="747" spans="2:2" x14ac:dyDescent="0.25">
      <c r="B747" s="61"/>
    </row>
    <row r="748" spans="2:2" x14ac:dyDescent="0.25">
      <c r="B748" s="61"/>
    </row>
    <row r="749" spans="2:2" x14ac:dyDescent="0.25">
      <c r="B749" s="61"/>
    </row>
    <row r="750" spans="2:2" x14ac:dyDescent="0.25">
      <c r="B750" s="61"/>
    </row>
    <row r="751" spans="2:2" x14ac:dyDescent="0.25">
      <c r="B751" s="61"/>
    </row>
    <row r="752" spans="2:2" x14ac:dyDescent="0.25">
      <c r="B752" s="61"/>
    </row>
    <row r="753" spans="2:2" x14ac:dyDescent="0.25">
      <c r="B753" s="61"/>
    </row>
    <row r="754" spans="2:2" x14ac:dyDescent="0.25">
      <c r="B754" s="61"/>
    </row>
    <row r="755" spans="2:2" x14ac:dyDescent="0.25">
      <c r="B755" s="61"/>
    </row>
    <row r="756" spans="2:2" x14ac:dyDescent="0.25">
      <c r="B756" s="61"/>
    </row>
    <row r="757" spans="2:2" x14ac:dyDescent="0.25">
      <c r="B757" s="61"/>
    </row>
    <row r="758" spans="2:2" x14ac:dyDescent="0.25">
      <c r="B758" s="61"/>
    </row>
    <row r="759" spans="2:2" x14ac:dyDescent="0.25">
      <c r="B759" s="61"/>
    </row>
    <row r="760" spans="2:2" x14ac:dyDescent="0.25">
      <c r="B760" s="61"/>
    </row>
    <row r="761" spans="2:2" x14ac:dyDescent="0.25">
      <c r="B761" s="61"/>
    </row>
    <row r="762" spans="2:2" x14ac:dyDescent="0.25">
      <c r="B762" s="61"/>
    </row>
    <row r="763" spans="2:2" x14ac:dyDescent="0.25">
      <c r="B763" s="61"/>
    </row>
    <row r="764" spans="2:2" x14ac:dyDescent="0.25">
      <c r="B764" s="61"/>
    </row>
    <row r="765" spans="2:2" x14ac:dyDescent="0.25">
      <c r="B765" s="61"/>
    </row>
    <row r="766" spans="2:2" x14ac:dyDescent="0.25">
      <c r="B766" s="61"/>
    </row>
    <row r="767" spans="2:2" x14ac:dyDescent="0.25">
      <c r="B767" s="61"/>
    </row>
    <row r="768" spans="2:2" x14ac:dyDescent="0.25">
      <c r="B768" s="61"/>
    </row>
    <row r="769" spans="2:2" x14ac:dyDescent="0.25">
      <c r="B769" s="61"/>
    </row>
    <row r="770" spans="2:2" x14ac:dyDescent="0.25">
      <c r="B770" s="61"/>
    </row>
    <row r="771" spans="2:2" x14ac:dyDescent="0.25">
      <c r="B771" s="61"/>
    </row>
    <row r="772" spans="2:2" x14ac:dyDescent="0.25">
      <c r="B772" s="61"/>
    </row>
    <row r="773" spans="2:2" x14ac:dyDescent="0.25">
      <c r="B773" s="61"/>
    </row>
    <row r="774" spans="2:2" x14ac:dyDescent="0.25">
      <c r="B774" s="61"/>
    </row>
    <row r="775" spans="2:2" x14ac:dyDescent="0.25">
      <c r="B775" s="61"/>
    </row>
    <row r="776" spans="2:2" x14ac:dyDescent="0.25">
      <c r="B776" s="61"/>
    </row>
    <row r="777" spans="2:2" x14ac:dyDescent="0.25">
      <c r="B777" s="61"/>
    </row>
    <row r="778" spans="2:2" x14ac:dyDescent="0.25">
      <c r="B778" s="61"/>
    </row>
    <row r="779" spans="2:2" x14ac:dyDescent="0.25">
      <c r="B779" s="61"/>
    </row>
    <row r="780" spans="2:2" x14ac:dyDescent="0.25">
      <c r="B780" s="61"/>
    </row>
    <row r="781" spans="2:2" x14ac:dyDescent="0.25">
      <c r="B781" s="61"/>
    </row>
    <row r="782" spans="2:2" x14ac:dyDescent="0.25">
      <c r="B782" s="61"/>
    </row>
    <row r="783" spans="2:2" x14ac:dyDescent="0.25">
      <c r="B783" s="61"/>
    </row>
    <row r="784" spans="2:2" x14ac:dyDescent="0.25">
      <c r="B784" s="61"/>
    </row>
    <row r="785" spans="2:2" x14ac:dyDescent="0.25">
      <c r="B785" s="61"/>
    </row>
    <row r="786" spans="2:2" x14ac:dyDescent="0.25">
      <c r="B786" s="61"/>
    </row>
    <row r="787" spans="2:2" x14ac:dyDescent="0.25">
      <c r="B787" s="61"/>
    </row>
    <row r="788" spans="2:2" x14ac:dyDescent="0.25">
      <c r="B788" s="61"/>
    </row>
    <row r="789" spans="2:2" x14ac:dyDescent="0.25">
      <c r="B789" s="61"/>
    </row>
    <row r="790" spans="2:2" x14ac:dyDescent="0.25">
      <c r="B790" s="61"/>
    </row>
    <row r="791" spans="2:2" x14ac:dyDescent="0.25">
      <c r="B791" s="61"/>
    </row>
    <row r="792" spans="2:2" x14ac:dyDescent="0.25">
      <c r="B792" s="61"/>
    </row>
    <row r="793" spans="2:2" x14ac:dyDescent="0.25">
      <c r="B793" s="61"/>
    </row>
    <row r="794" spans="2:2" x14ac:dyDescent="0.25">
      <c r="B794" s="61"/>
    </row>
    <row r="795" spans="2:2" x14ac:dyDescent="0.25">
      <c r="B795" s="61"/>
    </row>
    <row r="796" spans="2:2" x14ac:dyDescent="0.25">
      <c r="B796" s="61"/>
    </row>
    <row r="797" spans="2:2" x14ac:dyDescent="0.25">
      <c r="B797" s="61"/>
    </row>
    <row r="798" spans="2:2" x14ac:dyDescent="0.25">
      <c r="B798" s="61"/>
    </row>
    <row r="799" spans="2:2" x14ac:dyDescent="0.25">
      <c r="B799" s="61"/>
    </row>
    <row r="800" spans="2:2" x14ac:dyDescent="0.25">
      <c r="B800" s="61"/>
    </row>
    <row r="801" spans="2:2" x14ac:dyDescent="0.25">
      <c r="B801" s="61"/>
    </row>
    <row r="802" spans="2:2" x14ac:dyDescent="0.25">
      <c r="B802" s="61"/>
    </row>
    <row r="803" spans="2:2" x14ac:dyDescent="0.25">
      <c r="B803" s="61"/>
    </row>
    <row r="804" spans="2:2" x14ac:dyDescent="0.25">
      <c r="B804" s="61"/>
    </row>
    <row r="805" spans="2:2" x14ac:dyDescent="0.25">
      <c r="B805" s="61"/>
    </row>
    <row r="806" spans="2:2" x14ac:dyDescent="0.25">
      <c r="B806" s="61"/>
    </row>
    <row r="807" spans="2:2" x14ac:dyDescent="0.25">
      <c r="B807" s="61"/>
    </row>
  </sheetData>
  <mergeCells count="10">
    <mergeCell ref="G1:H1"/>
    <mergeCell ref="B3:F3"/>
    <mergeCell ref="B4:F4"/>
    <mergeCell ref="B5:F5"/>
    <mergeCell ref="A7:A8"/>
    <mergeCell ref="B7:B8"/>
    <mergeCell ref="C7:C8"/>
    <mergeCell ref="D7:D8"/>
    <mergeCell ref="E7:F7"/>
    <mergeCell ref="G7:H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5" workbookViewId="0"/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Exch.Document.7" shapeId="4097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18</xdr:col>
                <xdr:colOff>28575</xdr:colOff>
                <xdr:row>41</xdr:row>
                <xdr:rowOff>161925</xdr:rowOff>
              </to>
            </anchor>
          </objectPr>
        </oleObject>
      </mc:Choice>
      <mc:Fallback>
        <oleObject progId="AcroExch.Document.7" shapeId="4097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16"/>
  <sheetViews>
    <sheetView tabSelected="1" workbookViewId="0">
      <selection activeCell="Q8" sqref="Q8"/>
    </sheetView>
  </sheetViews>
  <sheetFormatPr defaultRowHeight="15" x14ac:dyDescent="0.25"/>
  <cols>
    <col min="1" max="1" width="6.28515625" style="16" customWidth="1"/>
    <col min="2" max="2" width="50" style="15" customWidth="1"/>
    <col min="3" max="3" width="11.140625" style="16" customWidth="1"/>
    <col min="4" max="4" width="1.7109375" style="16" hidden="1" customWidth="1"/>
    <col min="5" max="5" width="11.5703125" style="15" hidden="1" customWidth="1"/>
    <col min="6" max="6" width="10.85546875" style="15" hidden="1" customWidth="1"/>
    <col min="7" max="7" width="14.42578125" style="15" customWidth="1"/>
    <col min="8" max="8" width="12" style="15" customWidth="1"/>
    <col min="9" max="9" width="17.7109375" style="15" customWidth="1"/>
    <col min="10" max="10" width="16.42578125" style="15" customWidth="1"/>
    <col min="11" max="11" width="16.7109375" customWidth="1"/>
    <col min="12" max="12" width="14.7109375" customWidth="1"/>
    <col min="13" max="13" width="16.5703125" customWidth="1"/>
    <col min="14" max="14" width="14" customWidth="1"/>
  </cols>
  <sheetData>
    <row r="1" spans="1:14" x14ac:dyDescent="0.25">
      <c r="I1" s="234">
        <v>1.1719999999999999</v>
      </c>
    </row>
    <row r="2" spans="1:14" ht="18.75" customHeight="1" x14ac:dyDescent="0.25">
      <c r="B2" s="226" t="s">
        <v>223</v>
      </c>
      <c r="C2" s="226"/>
      <c r="D2" s="226"/>
      <c r="E2" s="226"/>
      <c r="F2" s="226"/>
    </row>
    <row r="3" spans="1:14" ht="18.75" x14ac:dyDescent="0.25">
      <c r="A3" s="17"/>
      <c r="B3" s="227" t="s">
        <v>43</v>
      </c>
      <c r="C3" s="227"/>
      <c r="D3" s="227"/>
      <c r="E3" s="227"/>
      <c r="F3" s="227"/>
    </row>
    <row r="4" spans="1:14" x14ac:dyDescent="0.25">
      <c r="A4" s="18"/>
      <c r="B4" s="228" t="s">
        <v>266</v>
      </c>
      <c r="C4" s="228"/>
      <c r="D4" s="228"/>
      <c r="E4" s="228"/>
      <c r="F4" s="228"/>
    </row>
    <row r="5" spans="1:14" x14ac:dyDescent="0.25">
      <c r="A5" s="19"/>
      <c r="B5" s="118"/>
      <c r="C5" s="118"/>
      <c r="D5" s="118"/>
      <c r="E5" s="118"/>
      <c r="F5" s="118"/>
    </row>
    <row r="6" spans="1:14" ht="24" customHeight="1" x14ac:dyDescent="0.25">
      <c r="A6" s="229" t="s">
        <v>45</v>
      </c>
      <c r="B6" s="229" t="s">
        <v>46</v>
      </c>
      <c r="C6" s="214" t="s">
        <v>47</v>
      </c>
      <c r="D6" s="235"/>
      <c r="E6" s="236" t="s">
        <v>225</v>
      </c>
      <c r="F6" s="237"/>
      <c r="G6" s="238" t="s">
        <v>226</v>
      </c>
      <c r="H6" s="232" t="s">
        <v>227</v>
      </c>
      <c r="I6" s="232" t="s">
        <v>228</v>
      </c>
      <c r="J6" s="238" t="s">
        <v>229</v>
      </c>
      <c r="K6" s="238" t="s">
        <v>230</v>
      </c>
      <c r="L6" s="238" t="s">
        <v>231</v>
      </c>
      <c r="M6" s="238" t="s">
        <v>232</v>
      </c>
      <c r="N6" s="238" t="s">
        <v>233</v>
      </c>
    </row>
    <row r="7" spans="1:14" ht="24" x14ac:dyDescent="0.25">
      <c r="A7" s="230"/>
      <c r="B7" s="230"/>
      <c r="C7" s="215"/>
      <c r="D7" s="63"/>
      <c r="E7" s="25" t="s">
        <v>51</v>
      </c>
      <c r="F7" s="25" t="s">
        <v>52</v>
      </c>
      <c r="G7" s="239"/>
      <c r="H7" s="232"/>
      <c r="I7" s="232"/>
      <c r="J7" s="239"/>
      <c r="K7" s="239"/>
      <c r="L7" s="239"/>
      <c r="M7" s="239"/>
      <c r="N7" s="239"/>
    </row>
    <row r="8" spans="1:14" x14ac:dyDescent="0.25">
      <c r="A8" s="26">
        <v>1</v>
      </c>
      <c r="B8" s="26">
        <v>2</v>
      </c>
      <c r="C8" s="26">
        <v>3</v>
      </c>
      <c r="D8" s="26"/>
      <c r="E8" s="27">
        <v>4</v>
      </c>
      <c r="F8" s="27">
        <v>5</v>
      </c>
      <c r="G8" s="69"/>
      <c r="H8" s="69"/>
      <c r="I8" s="69"/>
      <c r="J8" s="69"/>
      <c r="K8" s="69"/>
      <c r="L8" s="69"/>
      <c r="M8" s="69"/>
      <c r="N8" s="69"/>
    </row>
    <row r="9" spans="1:14" ht="15.75" customHeight="1" x14ac:dyDescent="0.25">
      <c r="A9" s="68"/>
      <c r="B9" s="69" t="s">
        <v>102</v>
      </c>
      <c r="C9" s="26"/>
      <c r="D9" s="26"/>
      <c r="E9" s="26"/>
      <c r="F9" s="26"/>
      <c r="G9" s="69"/>
      <c r="H9" s="69"/>
      <c r="I9" s="69"/>
      <c r="J9" s="69"/>
      <c r="K9" s="69"/>
      <c r="L9" s="69"/>
      <c r="M9" s="69"/>
      <c r="N9" s="69"/>
    </row>
    <row r="10" spans="1:14" ht="15.75" customHeight="1" x14ac:dyDescent="0.25">
      <c r="A10" s="75">
        <v>1</v>
      </c>
      <c r="B10" s="76" t="s">
        <v>105</v>
      </c>
      <c r="C10" s="77" t="s">
        <v>66</v>
      </c>
      <c r="D10" s="240"/>
      <c r="E10" s="78">
        <f>'[1]регулир 01-07-12'!E14</f>
        <v>1446.3945054698338</v>
      </c>
      <c r="F10" s="78">
        <f>'[1]регулир 01-07-12'!F14</f>
        <v>1525.4588569328303</v>
      </c>
      <c r="G10" s="241">
        <f t="shared" ref="G10:N10" si="0">G11+G12+G13+G14+G26</f>
        <v>3715.6630000000005</v>
      </c>
      <c r="H10" s="241">
        <f t="shared" si="0"/>
        <v>1595.94</v>
      </c>
      <c r="I10" s="241">
        <f t="shared" si="0"/>
        <v>4042.393</v>
      </c>
      <c r="J10" s="241">
        <f t="shared" si="0"/>
        <v>5036.0947779520011</v>
      </c>
      <c r="K10" s="241">
        <f t="shared" si="0"/>
        <v>5471.42412240864</v>
      </c>
      <c r="L10" s="241">
        <f t="shared" si="0"/>
        <v>5966.0129409772444</v>
      </c>
      <c r="M10" s="241">
        <f t="shared" si="0"/>
        <v>6528.9535968456512</v>
      </c>
      <c r="N10" s="241">
        <f t="shared" si="0"/>
        <v>7170.8359786248475</v>
      </c>
    </row>
    <row r="11" spans="1:14" ht="15.75" customHeight="1" x14ac:dyDescent="0.25">
      <c r="A11" s="70" t="s">
        <v>106</v>
      </c>
      <c r="B11" s="47" t="s">
        <v>107</v>
      </c>
      <c r="C11" s="30" t="s">
        <v>66</v>
      </c>
      <c r="D11" s="242" t="s">
        <v>107</v>
      </c>
      <c r="E11" s="243">
        <f>'[1]регулир 01-07-12'!E16</f>
        <v>19.600000000000001</v>
      </c>
      <c r="F11" s="81">
        <f>'[1]регулир 01-07-12'!F16</f>
        <v>20.599599999999999</v>
      </c>
      <c r="G11" s="244"/>
      <c r="H11" s="244"/>
      <c r="I11" s="244"/>
      <c r="J11" s="244"/>
      <c r="K11" s="244"/>
      <c r="L11" s="244"/>
      <c r="M11" s="244"/>
      <c r="N11" s="244"/>
    </row>
    <row r="12" spans="1:14" ht="15.75" customHeight="1" x14ac:dyDescent="0.25">
      <c r="A12" s="70" t="s">
        <v>108</v>
      </c>
      <c r="B12" s="36" t="s">
        <v>109</v>
      </c>
      <c r="C12" s="30" t="s">
        <v>66</v>
      </c>
      <c r="D12" s="242" t="s">
        <v>234</v>
      </c>
      <c r="E12" s="243">
        <f>'[1]регулир 01-07-12'!E17</f>
        <v>0</v>
      </c>
      <c r="F12" s="81">
        <f>'[1]регулир 01-07-12'!F17</f>
        <v>0</v>
      </c>
      <c r="G12" s="244"/>
      <c r="H12" s="244"/>
      <c r="I12" s="244"/>
      <c r="J12" s="244"/>
      <c r="K12" s="244"/>
      <c r="L12" s="244"/>
      <c r="M12" s="244"/>
      <c r="N12" s="244"/>
    </row>
    <row r="13" spans="1:14" ht="15.75" customHeight="1" x14ac:dyDescent="0.25">
      <c r="A13" s="70" t="s">
        <v>110</v>
      </c>
      <c r="B13" s="47" t="s">
        <v>111</v>
      </c>
      <c r="C13" s="30" t="s">
        <v>66</v>
      </c>
      <c r="D13" s="242" t="s">
        <v>111</v>
      </c>
      <c r="E13" s="243">
        <f>'[1]регулир 01-07-12'!E18</f>
        <v>798.15</v>
      </c>
      <c r="F13" s="81">
        <f>'[1]регулир 01-07-12'!F18</f>
        <v>838.85564999999997</v>
      </c>
      <c r="G13" s="244">
        <v>1673.2080000000001</v>
      </c>
      <c r="H13" s="244">
        <v>943.98</v>
      </c>
      <c r="I13" s="244">
        <v>1805.4</v>
      </c>
      <c r="J13" s="244">
        <f>[2]з.п.!CY52</f>
        <v>2187.6477779520001</v>
      </c>
      <c r="K13" s="244">
        <f>[2]з.п.!DO52</f>
        <v>2340.7831224086399</v>
      </c>
      <c r="L13" s="244">
        <f>[2]з.п.!EE52</f>
        <v>2504.6379409772449</v>
      </c>
      <c r="M13" s="244">
        <f>[2]з.п.!EU52</f>
        <v>2679.9625968456517</v>
      </c>
      <c r="N13" s="244">
        <f>[2]з.п.!FK52</f>
        <v>2867.5599786248476</v>
      </c>
    </row>
    <row r="14" spans="1:14" ht="15.75" customHeight="1" x14ac:dyDescent="0.25">
      <c r="A14" s="82" t="s">
        <v>112</v>
      </c>
      <c r="B14" s="36" t="s">
        <v>113</v>
      </c>
      <c r="C14" s="30" t="s">
        <v>66</v>
      </c>
      <c r="D14" s="242" t="s">
        <v>235</v>
      </c>
      <c r="E14" s="83">
        <f>'[1]регулир 01-07-12'!E19</f>
        <v>425.8</v>
      </c>
      <c r="F14" s="83">
        <f>'[1]регулир 01-07-12'!F19</f>
        <v>447.51580000000001</v>
      </c>
      <c r="G14" s="245">
        <f t="shared" ref="G14:N14" si="1">G17+G18+G19+G20+G21+G22+G23+G24+G25+G15+G16</f>
        <v>2042.4550000000002</v>
      </c>
      <c r="H14" s="245">
        <f t="shared" si="1"/>
        <v>479.17</v>
      </c>
      <c r="I14" s="245">
        <f t="shared" si="1"/>
        <v>2236.9929999999999</v>
      </c>
      <c r="J14" s="245">
        <f t="shared" si="1"/>
        <v>2538.0970000000002</v>
      </c>
      <c r="K14" s="245">
        <f t="shared" si="1"/>
        <v>2766.9110000000001</v>
      </c>
      <c r="L14" s="245">
        <f t="shared" si="1"/>
        <v>3035.085</v>
      </c>
      <c r="M14" s="245">
        <f t="shared" si="1"/>
        <v>3349.3809999999999</v>
      </c>
      <c r="N14" s="245">
        <f t="shared" si="1"/>
        <v>3717.7359999999999</v>
      </c>
    </row>
    <row r="15" spans="1:14" ht="15.75" customHeight="1" x14ac:dyDescent="0.25">
      <c r="A15" s="70" t="s">
        <v>114</v>
      </c>
      <c r="B15" s="36" t="s">
        <v>115</v>
      </c>
      <c r="C15" s="30" t="s">
        <v>66</v>
      </c>
      <c r="D15" s="242" t="s">
        <v>115</v>
      </c>
      <c r="E15" s="243">
        <f>'[1]регулир 01-07-12'!E20</f>
        <v>205.1</v>
      </c>
      <c r="F15" s="81">
        <f>'[1]регулир 01-07-12'!F20</f>
        <v>215.56009999999998</v>
      </c>
      <c r="G15" s="244">
        <v>1073.97</v>
      </c>
      <c r="H15" s="246">
        <v>278.60000000000002</v>
      </c>
      <c r="I15" s="244">
        <v>1101.92</v>
      </c>
      <c r="J15" s="244">
        <v>1207.79</v>
      </c>
      <c r="K15" s="244">
        <v>1207.79</v>
      </c>
      <c r="L15" s="244">
        <v>1207.79</v>
      </c>
      <c r="M15" s="244">
        <v>1207.79</v>
      </c>
      <c r="N15" s="244">
        <v>1207.79</v>
      </c>
    </row>
    <row r="16" spans="1:14" ht="15.75" customHeight="1" x14ac:dyDescent="0.25">
      <c r="A16" s="82" t="s">
        <v>116</v>
      </c>
      <c r="B16" s="36" t="s">
        <v>117</v>
      </c>
      <c r="C16" s="30" t="s">
        <v>66</v>
      </c>
      <c r="D16" s="242" t="s">
        <v>236</v>
      </c>
      <c r="E16" s="243">
        <f>'[1]регулир 01-07-12'!E22</f>
        <v>0</v>
      </c>
      <c r="F16" s="81">
        <f>'[1]регулир 01-07-12'!F22</f>
        <v>0</v>
      </c>
      <c r="G16" s="244">
        <v>1.153</v>
      </c>
      <c r="H16" s="244"/>
      <c r="I16" s="244">
        <f>ROUND(G16*$I$1,3)</f>
        <v>1.351</v>
      </c>
      <c r="J16" s="244">
        <f t="shared" ref="J16:N17" si="2">ROUND(I16*$I$1,3)</f>
        <v>1.583</v>
      </c>
      <c r="K16" s="244">
        <f t="shared" si="2"/>
        <v>1.855</v>
      </c>
      <c r="L16" s="244">
        <f t="shared" si="2"/>
        <v>2.1739999999999999</v>
      </c>
      <c r="M16" s="244">
        <f t="shared" si="2"/>
        <v>2.548</v>
      </c>
      <c r="N16" s="244">
        <f t="shared" si="2"/>
        <v>2.9860000000000002</v>
      </c>
    </row>
    <row r="17" spans="1:14" ht="29.25" customHeight="1" x14ac:dyDescent="0.25">
      <c r="A17" s="82" t="s">
        <v>118</v>
      </c>
      <c r="B17" s="84" t="s">
        <v>119</v>
      </c>
      <c r="C17" s="30" t="s">
        <v>66</v>
      </c>
      <c r="D17" s="242" t="s">
        <v>237</v>
      </c>
      <c r="E17" s="243">
        <f>'[1]регулир 01-07-12'!E23</f>
        <v>0</v>
      </c>
      <c r="F17" s="81">
        <f>'[1]регулир 01-07-12'!F23</f>
        <v>0</v>
      </c>
      <c r="G17" s="244">
        <v>8.5000000000000006E-2</v>
      </c>
      <c r="H17" s="244"/>
      <c r="I17" s="244">
        <f>ROUND(G17*$I$1,3)</f>
        <v>0.1</v>
      </c>
      <c r="J17" s="244">
        <f t="shared" si="2"/>
        <v>0.11700000000000001</v>
      </c>
      <c r="K17" s="244">
        <f t="shared" si="2"/>
        <v>0.13700000000000001</v>
      </c>
      <c r="L17" s="244">
        <f t="shared" si="2"/>
        <v>0.161</v>
      </c>
      <c r="M17" s="244">
        <f t="shared" si="2"/>
        <v>0.189</v>
      </c>
      <c r="N17" s="244">
        <f t="shared" si="2"/>
        <v>0.222</v>
      </c>
    </row>
    <row r="18" spans="1:14" ht="15.75" customHeight="1" x14ac:dyDescent="0.25">
      <c r="A18" s="82" t="s">
        <v>120</v>
      </c>
      <c r="B18" s="84" t="s">
        <v>121</v>
      </c>
      <c r="C18" s="30" t="s">
        <v>66</v>
      </c>
      <c r="D18" s="242" t="s">
        <v>238</v>
      </c>
      <c r="E18" s="243">
        <f>'[1]регулир 01-07-12'!E24</f>
        <v>0</v>
      </c>
      <c r="F18" s="81">
        <f>'[1]регулир 01-07-12'!F24</f>
        <v>0</v>
      </c>
      <c r="G18" s="244"/>
      <c r="H18" s="244"/>
      <c r="I18" s="244"/>
      <c r="J18" s="244"/>
      <c r="K18" s="244"/>
      <c r="L18" s="244"/>
      <c r="M18" s="244"/>
      <c r="N18" s="244"/>
    </row>
    <row r="19" spans="1:14" ht="15.75" customHeight="1" x14ac:dyDescent="0.25">
      <c r="A19" s="82" t="s">
        <v>122</v>
      </c>
      <c r="B19" s="84" t="s">
        <v>123</v>
      </c>
      <c r="C19" s="30" t="s">
        <v>66</v>
      </c>
      <c r="D19" s="242" t="s">
        <v>239</v>
      </c>
      <c r="E19" s="243">
        <f>'[1]регулир 01-07-12'!E25</f>
        <v>0</v>
      </c>
      <c r="F19" s="81">
        <f>'[1]регулир 01-07-12'!F25</f>
        <v>0</v>
      </c>
      <c r="G19" s="244">
        <v>76.558999999999997</v>
      </c>
      <c r="H19" s="244"/>
      <c r="I19" s="244">
        <f>ROUND(G19*$I$1,3)</f>
        <v>89.727000000000004</v>
      </c>
      <c r="J19" s="244">
        <f t="shared" ref="J19:N21" si="3">ROUND(I19*$I$1,3)</f>
        <v>105.16</v>
      </c>
      <c r="K19" s="244">
        <f t="shared" si="3"/>
        <v>123.248</v>
      </c>
      <c r="L19" s="244">
        <f t="shared" si="3"/>
        <v>144.447</v>
      </c>
      <c r="M19" s="244">
        <f t="shared" si="3"/>
        <v>169.292</v>
      </c>
      <c r="N19" s="244">
        <f t="shared" si="3"/>
        <v>198.41</v>
      </c>
    </row>
    <row r="20" spans="1:14" ht="15.75" customHeight="1" x14ac:dyDescent="0.25">
      <c r="A20" s="82" t="s">
        <v>124</v>
      </c>
      <c r="B20" s="84" t="s">
        <v>125</v>
      </c>
      <c r="C20" s="30" t="s">
        <v>66</v>
      </c>
      <c r="D20" s="242" t="s">
        <v>125</v>
      </c>
      <c r="E20" s="243">
        <f>'[1]регулир 01-07-12'!E26</f>
        <v>0</v>
      </c>
      <c r="F20" s="81">
        <f>'[1]регулир 01-07-12'!F26</f>
        <v>0</v>
      </c>
      <c r="G20" s="244">
        <v>20.420000000000002</v>
      </c>
      <c r="H20" s="244"/>
      <c r="I20" s="244">
        <f>ROUND(G20*$I$1,3)</f>
        <v>23.931999999999999</v>
      </c>
      <c r="J20" s="244">
        <f t="shared" si="3"/>
        <v>28.047999999999998</v>
      </c>
      <c r="K20" s="244">
        <f t="shared" si="3"/>
        <v>32.872</v>
      </c>
      <c r="L20" s="244">
        <f t="shared" si="3"/>
        <v>38.526000000000003</v>
      </c>
      <c r="M20" s="244">
        <f t="shared" si="3"/>
        <v>45.152000000000001</v>
      </c>
      <c r="N20" s="244">
        <f t="shared" si="3"/>
        <v>52.917999999999999</v>
      </c>
    </row>
    <row r="21" spans="1:14" ht="15.75" customHeight="1" x14ac:dyDescent="0.25">
      <c r="A21" s="82" t="s">
        <v>126</v>
      </c>
      <c r="B21" s="84" t="s">
        <v>127</v>
      </c>
      <c r="C21" s="30" t="s">
        <v>66</v>
      </c>
      <c r="D21" s="242" t="s">
        <v>240</v>
      </c>
      <c r="E21" s="243">
        <f>'[1]регулир 01-07-12'!E28</f>
        <v>0</v>
      </c>
      <c r="F21" s="81">
        <f>'[1]регулир 01-07-12'!F28</f>
        <v>0</v>
      </c>
      <c r="G21" s="244">
        <v>12.606999999999999</v>
      </c>
      <c r="H21" s="244"/>
      <c r="I21" s="244">
        <f>ROUND(G21*$I$1,3)</f>
        <v>14.775</v>
      </c>
      <c r="J21" s="244">
        <f t="shared" si="3"/>
        <v>17.315999999999999</v>
      </c>
      <c r="K21" s="244">
        <f t="shared" si="3"/>
        <v>20.294</v>
      </c>
      <c r="L21" s="244">
        <f t="shared" si="3"/>
        <v>23.785</v>
      </c>
      <c r="M21" s="244">
        <f t="shared" si="3"/>
        <v>27.876000000000001</v>
      </c>
      <c r="N21" s="244">
        <f t="shared" si="3"/>
        <v>32.670999999999999</v>
      </c>
    </row>
    <row r="22" spans="1:14" ht="25.5" customHeight="1" x14ac:dyDescent="0.25">
      <c r="A22" s="82" t="s">
        <v>128</v>
      </c>
      <c r="B22" s="84" t="s">
        <v>129</v>
      </c>
      <c r="C22" s="30" t="s">
        <v>66</v>
      </c>
      <c r="D22" s="242" t="s">
        <v>129</v>
      </c>
      <c r="E22" s="243">
        <f>'[1]регулир 01-07-12'!E30</f>
        <v>0</v>
      </c>
      <c r="F22" s="81">
        <f>'[1]регулир 01-07-12'!F30</f>
        <v>0</v>
      </c>
      <c r="G22" s="244"/>
      <c r="H22" s="244"/>
      <c r="I22" s="244"/>
      <c r="J22" s="244"/>
      <c r="K22" s="244"/>
      <c r="L22" s="244"/>
      <c r="M22" s="244"/>
      <c r="N22" s="244"/>
    </row>
    <row r="23" spans="1:14" ht="15.75" customHeight="1" x14ac:dyDescent="0.25">
      <c r="A23" s="82" t="s">
        <v>130</v>
      </c>
      <c r="B23" s="84" t="s">
        <v>131</v>
      </c>
      <c r="C23" s="30" t="s">
        <v>66</v>
      </c>
      <c r="D23" s="242" t="s">
        <v>131</v>
      </c>
      <c r="E23" s="243">
        <f>'[1]регулир 01-07-12'!E31</f>
        <v>0</v>
      </c>
      <c r="F23" s="81">
        <f>'[1]регулир 01-07-12'!F31</f>
        <v>0</v>
      </c>
      <c r="G23" s="244">
        <v>22.992999999999999</v>
      </c>
      <c r="H23" s="244"/>
      <c r="I23" s="244">
        <f>ROUND(G23*$I$1,3)</f>
        <v>26.948</v>
      </c>
      <c r="J23" s="244">
        <f>ROUND(I23*$I$1,3)</f>
        <v>31.582999999999998</v>
      </c>
      <c r="K23" s="244">
        <f>ROUND(J23*$I$1,3)</f>
        <v>37.015000000000001</v>
      </c>
      <c r="L23" s="244">
        <f>ROUND(K23*$I$1,3)</f>
        <v>43.381999999999998</v>
      </c>
      <c r="M23" s="244">
        <f>ROUND(L23*$I$1,3)</f>
        <v>50.844000000000001</v>
      </c>
      <c r="N23" s="244">
        <f>ROUND(M23*$I$1,3)</f>
        <v>59.588999999999999</v>
      </c>
    </row>
    <row r="24" spans="1:14" ht="15.75" customHeight="1" x14ac:dyDescent="0.25">
      <c r="A24" s="82" t="s">
        <v>132</v>
      </c>
      <c r="B24" s="84" t="s">
        <v>133</v>
      </c>
      <c r="C24" s="30" t="s">
        <v>66</v>
      </c>
      <c r="D24" s="242" t="s">
        <v>133</v>
      </c>
      <c r="E24" s="243">
        <f>'[1]регулир 01-07-12'!E32</f>
        <v>130.94999999999999</v>
      </c>
      <c r="F24" s="81">
        <f>'[1]регулир 01-07-12'!F32</f>
        <v>137.62844999999999</v>
      </c>
      <c r="G24" s="244">
        <v>708.23</v>
      </c>
      <c r="H24" s="244">
        <v>200.57</v>
      </c>
      <c r="I24" s="244">
        <f t="shared" ref="I24:I25" si="4">ROUND(G24*$I$1,2)</f>
        <v>830.05</v>
      </c>
      <c r="J24" s="244">
        <f>ROUND(I24*$I$1,2)</f>
        <v>972.82</v>
      </c>
      <c r="K24" s="244">
        <f t="shared" ref="K24:N26" si="5">ROUND(J24*$I$1,2)</f>
        <v>1140.1500000000001</v>
      </c>
      <c r="L24" s="244">
        <f t="shared" si="5"/>
        <v>1336.26</v>
      </c>
      <c r="M24" s="244">
        <f t="shared" si="5"/>
        <v>1566.1</v>
      </c>
      <c r="N24" s="244">
        <f t="shared" si="5"/>
        <v>1835.47</v>
      </c>
    </row>
    <row r="25" spans="1:14" ht="15.75" customHeight="1" x14ac:dyDescent="0.25">
      <c r="A25" s="82" t="s">
        <v>134</v>
      </c>
      <c r="B25" s="84" t="s">
        <v>135</v>
      </c>
      <c r="C25" s="30" t="s">
        <v>66</v>
      </c>
      <c r="D25" s="242" t="s">
        <v>135</v>
      </c>
      <c r="E25" s="243">
        <f>'[1]регулир 01-07-12'!E33</f>
        <v>89.75</v>
      </c>
      <c r="F25" s="81">
        <f>'[1]регулир 01-07-12'!F33</f>
        <v>94.327249999999992</v>
      </c>
      <c r="G25" s="244">
        <v>126.438</v>
      </c>
      <c r="H25" s="244">
        <v>0</v>
      </c>
      <c r="I25" s="244">
        <f t="shared" si="4"/>
        <v>148.19</v>
      </c>
      <c r="J25" s="244">
        <f>ROUND(I25*$I$1,2)</f>
        <v>173.68</v>
      </c>
      <c r="K25" s="244">
        <f t="shared" si="5"/>
        <v>203.55</v>
      </c>
      <c r="L25" s="244">
        <f t="shared" si="5"/>
        <v>238.56</v>
      </c>
      <c r="M25" s="244">
        <f t="shared" si="5"/>
        <v>279.58999999999997</v>
      </c>
      <c r="N25" s="244">
        <f t="shared" si="5"/>
        <v>327.68</v>
      </c>
    </row>
    <row r="26" spans="1:14" ht="15.75" customHeight="1" x14ac:dyDescent="0.25">
      <c r="A26" s="82" t="s">
        <v>136</v>
      </c>
      <c r="B26" s="84" t="s">
        <v>137</v>
      </c>
      <c r="C26" s="30" t="s">
        <v>66</v>
      </c>
      <c r="D26" s="242" t="s">
        <v>241</v>
      </c>
      <c r="E26" s="81">
        <f>'[1]регулир 01-07-12'!E34</f>
        <v>202.84450546983396</v>
      </c>
      <c r="F26" s="81">
        <f>'[1]регулир 01-07-12'!F34</f>
        <v>218.48780693283007</v>
      </c>
      <c r="G26" s="247">
        <v>0</v>
      </c>
      <c r="H26" s="247">
        <v>172.79</v>
      </c>
      <c r="I26" s="247">
        <v>0</v>
      </c>
      <c r="J26" s="247">
        <v>310.35000000000002</v>
      </c>
      <c r="K26" s="244">
        <f t="shared" si="5"/>
        <v>363.73</v>
      </c>
      <c r="L26" s="244">
        <f t="shared" si="5"/>
        <v>426.29</v>
      </c>
      <c r="M26" s="244">
        <f t="shared" si="5"/>
        <v>499.61</v>
      </c>
      <c r="N26" s="244">
        <f t="shared" si="5"/>
        <v>585.54</v>
      </c>
    </row>
    <row r="27" spans="1:14" ht="15.75" customHeight="1" x14ac:dyDescent="0.25">
      <c r="A27" s="75">
        <v>2</v>
      </c>
      <c r="B27" s="76" t="s">
        <v>138</v>
      </c>
      <c r="C27" s="77" t="s">
        <v>66</v>
      </c>
      <c r="D27" s="242"/>
      <c r="E27" s="85">
        <f>'[1]регулир 01-07-12'!E35</f>
        <v>1342.7139999999999</v>
      </c>
      <c r="F27" s="85">
        <f>'[1]регулир 01-07-12'!F35</f>
        <v>1478.7448999999999</v>
      </c>
      <c r="G27" s="248">
        <f t="shared" ref="G27:N27" si="6">G28+G29+G30+G34+G35+G36+G38+G39</f>
        <v>2125.7524000000003</v>
      </c>
      <c r="H27" s="248">
        <f t="shared" si="6"/>
        <v>770.45</v>
      </c>
      <c r="I27" s="248">
        <f t="shared" si="6"/>
        <v>2444.6999999999998</v>
      </c>
      <c r="J27" s="248">
        <f t="shared" si="6"/>
        <v>2600.5793333856</v>
      </c>
      <c r="K27" s="248">
        <f t="shared" si="6"/>
        <v>2811.1799367225922</v>
      </c>
      <c r="L27" s="248">
        <f t="shared" si="6"/>
        <v>3053.3063822931731</v>
      </c>
      <c r="M27" s="248">
        <f t="shared" si="6"/>
        <v>3332.0737790536955</v>
      </c>
      <c r="N27" s="248">
        <f t="shared" si="6"/>
        <v>3653.4229935874541</v>
      </c>
    </row>
    <row r="28" spans="1:14" ht="15.75" customHeight="1" x14ac:dyDescent="0.25">
      <c r="A28" s="86" t="s">
        <v>139</v>
      </c>
      <c r="B28" s="84" t="s">
        <v>140</v>
      </c>
      <c r="C28" s="30" t="s">
        <v>66</v>
      </c>
      <c r="D28" s="242" t="s">
        <v>140</v>
      </c>
      <c r="E28" s="249">
        <f>'[1]регулир 01-07-12'!E36</f>
        <v>0</v>
      </c>
      <c r="F28" s="249">
        <f>'[1]регулир 01-07-12'!F36</f>
        <v>0</v>
      </c>
      <c r="G28" s="250"/>
      <c r="H28" s="250"/>
      <c r="I28" s="250"/>
      <c r="J28" s="250"/>
      <c r="K28" s="250"/>
      <c r="L28" s="250"/>
      <c r="M28" s="250"/>
      <c r="N28" s="250"/>
    </row>
    <row r="29" spans="1:14" ht="15.75" customHeight="1" x14ac:dyDescent="0.25">
      <c r="A29" s="86" t="s">
        <v>141</v>
      </c>
      <c r="B29" s="84" t="s">
        <v>142</v>
      </c>
      <c r="C29" s="30" t="s">
        <v>66</v>
      </c>
      <c r="D29" s="242" t="s">
        <v>242</v>
      </c>
      <c r="E29" s="249">
        <f>'[1]регулир 01-07-12'!E37</f>
        <v>0</v>
      </c>
      <c r="F29" s="249">
        <f>'[1]регулир 01-07-12'!F37</f>
        <v>0</v>
      </c>
      <c r="G29" s="250"/>
      <c r="H29" s="250"/>
      <c r="I29" s="250"/>
      <c r="J29" s="250"/>
      <c r="K29" s="250"/>
      <c r="L29" s="250"/>
      <c r="M29" s="250"/>
      <c r="N29" s="250"/>
    </row>
    <row r="30" spans="1:14" ht="15.75" customHeight="1" x14ac:dyDescent="0.25">
      <c r="A30" s="86" t="s">
        <v>143</v>
      </c>
      <c r="B30" s="84" t="s">
        <v>144</v>
      </c>
      <c r="C30" s="30" t="s">
        <v>66</v>
      </c>
      <c r="D30" s="242" t="s">
        <v>144</v>
      </c>
      <c r="E30" s="85">
        <f>'[1]регулир 01-07-12'!E39</f>
        <v>86.6</v>
      </c>
      <c r="F30" s="85">
        <f>'[1]регулир 01-07-12'!F39</f>
        <v>91.016599999999983</v>
      </c>
      <c r="G30" s="248">
        <f t="shared" ref="G30:N30" si="7">G32+G33+G31</f>
        <v>370.49</v>
      </c>
      <c r="H30" s="248">
        <f t="shared" si="7"/>
        <v>0</v>
      </c>
      <c r="I30" s="248">
        <f t="shared" si="7"/>
        <v>434.21999999999997</v>
      </c>
      <c r="J30" s="248">
        <f t="shared" si="7"/>
        <v>508.9</v>
      </c>
      <c r="K30" s="248">
        <f t="shared" si="7"/>
        <v>596.43000000000006</v>
      </c>
      <c r="L30" s="248">
        <f t="shared" si="7"/>
        <v>699.01</v>
      </c>
      <c r="M30" s="248">
        <f t="shared" si="7"/>
        <v>819.24</v>
      </c>
      <c r="N30" s="248">
        <f t="shared" si="7"/>
        <v>960.15000000000009</v>
      </c>
    </row>
    <row r="31" spans="1:14" ht="15.75" customHeight="1" x14ac:dyDescent="0.25">
      <c r="A31" s="86" t="s">
        <v>145</v>
      </c>
      <c r="B31" s="84" t="s">
        <v>146</v>
      </c>
      <c r="C31" s="30" t="s">
        <v>66</v>
      </c>
      <c r="D31" s="242" t="s">
        <v>146</v>
      </c>
      <c r="E31" s="249">
        <f>'[1]регулир 01-07-12'!E40</f>
        <v>0</v>
      </c>
      <c r="F31" s="249">
        <f>'[1]регулир 01-07-12'!F40</f>
        <v>0</v>
      </c>
      <c r="G31" s="250">
        <v>244.58</v>
      </c>
      <c r="H31" s="244">
        <v>0</v>
      </c>
      <c r="I31" s="244">
        <f>ROUND(G31*$I$1,2)</f>
        <v>286.64999999999998</v>
      </c>
      <c r="J31" s="244">
        <f>ROUND(I31*$I$1,2)</f>
        <v>335.95</v>
      </c>
      <c r="K31" s="244">
        <f t="shared" ref="K31:N31" si="8">ROUND(J31*$I$1,2)</f>
        <v>393.73</v>
      </c>
      <c r="L31" s="244">
        <f t="shared" si="8"/>
        <v>461.45</v>
      </c>
      <c r="M31" s="244">
        <f t="shared" si="8"/>
        <v>540.82000000000005</v>
      </c>
      <c r="N31" s="244">
        <f t="shared" si="8"/>
        <v>633.84</v>
      </c>
    </row>
    <row r="32" spans="1:14" ht="15.75" customHeight="1" x14ac:dyDescent="0.25">
      <c r="A32" s="86" t="s">
        <v>147</v>
      </c>
      <c r="B32" s="84" t="s">
        <v>148</v>
      </c>
      <c r="C32" s="30" t="s">
        <v>66</v>
      </c>
      <c r="D32" s="242" t="s">
        <v>243</v>
      </c>
      <c r="E32" s="249">
        <f>'[1]регулир 01-07-12'!E41</f>
        <v>86.6</v>
      </c>
      <c r="F32" s="249">
        <f>'[1]регулир 01-07-12'!F41</f>
        <v>91.016599999999983</v>
      </c>
      <c r="G32" s="244">
        <v>125.91</v>
      </c>
      <c r="H32" s="244">
        <v>0</v>
      </c>
      <c r="I32" s="244">
        <f>ROUND(G32*$I$1,2)</f>
        <v>147.57</v>
      </c>
      <c r="J32" s="244">
        <f t="shared" ref="J32:N32" si="9">ROUND(I32*$I$1,2)</f>
        <v>172.95</v>
      </c>
      <c r="K32" s="244">
        <f t="shared" si="9"/>
        <v>202.7</v>
      </c>
      <c r="L32" s="244">
        <f t="shared" si="9"/>
        <v>237.56</v>
      </c>
      <c r="M32" s="244">
        <f t="shared" si="9"/>
        <v>278.42</v>
      </c>
      <c r="N32" s="244">
        <f t="shared" si="9"/>
        <v>326.31</v>
      </c>
    </row>
    <row r="33" spans="1:14" ht="15.75" customHeight="1" x14ac:dyDescent="0.25">
      <c r="A33" s="86" t="s">
        <v>149</v>
      </c>
      <c r="B33" s="84" t="s">
        <v>150</v>
      </c>
      <c r="C33" s="30" t="s">
        <v>66</v>
      </c>
      <c r="D33" s="242" t="s">
        <v>244</v>
      </c>
      <c r="E33" s="249">
        <f>'[1]регулир 01-07-12'!E42</f>
        <v>0</v>
      </c>
      <c r="F33" s="249">
        <f>'[1]регулир 01-07-12'!F42</f>
        <v>0</v>
      </c>
      <c r="G33" s="244"/>
      <c r="H33" s="244">
        <v>0</v>
      </c>
      <c r="I33" s="244">
        <f>ROUND(G33*$I$1,2)</f>
        <v>0</v>
      </c>
      <c r="J33" s="244"/>
      <c r="K33" s="244"/>
      <c r="L33" s="244"/>
      <c r="M33" s="244"/>
      <c r="N33" s="244"/>
    </row>
    <row r="34" spans="1:14" ht="15.75" customHeight="1" x14ac:dyDescent="0.25">
      <c r="A34" s="86" t="s">
        <v>151</v>
      </c>
      <c r="B34" s="84" t="s">
        <v>152</v>
      </c>
      <c r="C34" s="30" t="s">
        <v>66</v>
      </c>
      <c r="D34" s="242" t="s">
        <v>152</v>
      </c>
      <c r="E34" s="249">
        <f>'[1]регулир 01-07-12'!E43</f>
        <v>247.42649999999998</v>
      </c>
      <c r="F34" s="249">
        <f>'[1]регулир 01-07-12'!F43</f>
        <v>260.04525149999995</v>
      </c>
      <c r="G34" s="246">
        <f>G13*30/100</f>
        <v>501.96240000000006</v>
      </c>
      <c r="H34" s="246">
        <v>289.81</v>
      </c>
      <c r="I34" s="246">
        <f t="shared" ref="I34:N34" si="10">I13*30/100</f>
        <v>541.62</v>
      </c>
      <c r="J34" s="246">
        <f t="shared" si="10"/>
        <v>656.2943333856</v>
      </c>
      <c r="K34" s="246">
        <f t="shared" si="10"/>
        <v>702.23493672259201</v>
      </c>
      <c r="L34" s="246">
        <f t="shared" si="10"/>
        <v>751.39138229317348</v>
      </c>
      <c r="M34" s="246">
        <f t="shared" si="10"/>
        <v>803.98877905369545</v>
      </c>
      <c r="N34" s="246">
        <f t="shared" si="10"/>
        <v>860.26799358745427</v>
      </c>
    </row>
    <row r="35" spans="1:14" ht="15.75" customHeight="1" x14ac:dyDescent="0.25">
      <c r="A35" s="86" t="s">
        <v>153</v>
      </c>
      <c r="B35" s="84" t="s">
        <v>154</v>
      </c>
      <c r="C35" s="30" t="s">
        <v>66</v>
      </c>
      <c r="D35" s="242" t="s">
        <v>154</v>
      </c>
      <c r="E35" s="249">
        <f>'[1]регулир 01-07-12'!E44</f>
        <v>538.52634894934431</v>
      </c>
      <c r="F35" s="249">
        <f>'[1]регулир 01-07-12'!F44</f>
        <v>653.61107068821957</v>
      </c>
      <c r="G35" s="244">
        <v>266.32499999999999</v>
      </c>
      <c r="H35" s="244">
        <v>245.04</v>
      </c>
      <c r="I35" s="244">
        <f>ROUND(G35*$I$1,2)</f>
        <v>312.13</v>
      </c>
      <c r="J35" s="244">
        <f t="shared" ref="J35:N36" si="11">ROUND(I35*$I$1,2)</f>
        <v>365.82</v>
      </c>
      <c r="K35" s="244">
        <f t="shared" si="11"/>
        <v>428.74</v>
      </c>
      <c r="L35" s="244">
        <f t="shared" si="11"/>
        <v>502.48</v>
      </c>
      <c r="M35" s="244">
        <f t="shared" si="11"/>
        <v>588.91</v>
      </c>
      <c r="N35" s="244">
        <f t="shared" si="11"/>
        <v>690.2</v>
      </c>
    </row>
    <row r="36" spans="1:14" ht="15.75" customHeight="1" x14ac:dyDescent="0.25">
      <c r="A36" s="86" t="s">
        <v>155</v>
      </c>
      <c r="B36" s="84" t="s">
        <v>156</v>
      </c>
      <c r="C36" s="30" t="s">
        <v>66</v>
      </c>
      <c r="D36" s="242" t="s">
        <v>245</v>
      </c>
      <c r="E36" s="249">
        <f>'[1]регулир 01-07-12'!E45</f>
        <v>50.711126367458505</v>
      </c>
      <c r="F36" s="249">
        <f>'[1]регулир 01-07-12'!F45</f>
        <v>54.621951733207517</v>
      </c>
      <c r="G36" s="247"/>
      <c r="H36" s="247">
        <v>43.2</v>
      </c>
      <c r="I36" s="247">
        <v>0</v>
      </c>
      <c r="J36" s="247">
        <v>82.59</v>
      </c>
      <c r="K36" s="244">
        <f t="shared" si="11"/>
        <v>96.8</v>
      </c>
      <c r="L36" s="244">
        <f t="shared" si="11"/>
        <v>113.45</v>
      </c>
      <c r="M36" s="244">
        <f t="shared" si="11"/>
        <v>132.96</v>
      </c>
      <c r="N36" s="244">
        <f t="shared" si="11"/>
        <v>155.83000000000001</v>
      </c>
    </row>
    <row r="37" spans="1:14" ht="15.75" customHeight="1" x14ac:dyDescent="0.25">
      <c r="A37" s="86"/>
      <c r="B37" s="84" t="s">
        <v>158</v>
      </c>
      <c r="C37" s="30" t="s">
        <v>66</v>
      </c>
      <c r="D37" s="242"/>
      <c r="E37" s="249"/>
      <c r="F37" s="249"/>
      <c r="G37" s="250"/>
      <c r="H37" s="244">
        <v>0</v>
      </c>
      <c r="I37" s="244">
        <f>ROUND(G37*$I$1,2)</f>
        <v>0</v>
      </c>
      <c r="J37" s="250"/>
      <c r="K37" s="250"/>
      <c r="L37" s="250"/>
      <c r="M37" s="250"/>
      <c r="N37" s="250"/>
    </row>
    <row r="38" spans="1:14" ht="15.75" customHeight="1" x14ac:dyDescent="0.25">
      <c r="A38" s="86" t="s">
        <v>159</v>
      </c>
      <c r="B38" s="84" t="s">
        <v>160</v>
      </c>
      <c r="C38" s="30" t="s">
        <v>66</v>
      </c>
      <c r="D38" s="242" t="s">
        <v>246</v>
      </c>
      <c r="E38" s="249">
        <f>'[1]регулир 01-07-12'!E48</f>
        <v>419.45</v>
      </c>
      <c r="F38" s="249">
        <f>'[1]регулир 01-07-12'!F48</f>
        <v>419.45</v>
      </c>
      <c r="G38" s="244">
        <v>986.97500000000002</v>
      </c>
      <c r="H38" s="244">
        <v>192.4</v>
      </c>
      <c r="I38" s="244">
        <f>ROUND(G38*$I$1,2)</f>
        <v>1156.73</v>
      </c>
      <c r="J38" s="244">
        <v>986.97500000000002</v>
      </c>
      <c r="K38" s="244">
        <v>986.97500000000002</v>
      </c>
      <c r="L38" s="244">
        <v>986.97500000000002</v>
      </c>
      <c r="M38" s="244">
        <v>986.97500000000002</v>
      </c>
      <c r="N38" s="244">
        <v>986.97500000000002</v>
      </c>
    </row>
    <row r="39" spans="1:14" ht="15.75" customHeight="1" x14ac:dyDescent="0.25">
      <c r="A39" s="86" t="s">
        <v>161</v>
      </c>
      <c r="B39" s="87" t="s">
        <v>162</v>
      </c>
      <c r="C39" s="30" t="s">
        <v>66</v>
      </c>
      <c r="D39" s="242" t="s">
        <v>162</v>
      </c>
      <c r="E39" s="249">
        <f>'[1]регулир 01-07-12'!E49</f>
        <v>0</v>
      </c>
      <c r="F39" s="249">
        <f>'[1]регулир 01-07-12'!F49</f>
        <v>0</v>
      </c>
      <c r="G39" s="250"/>
      <c r="H39" s="250"/>
      <c r="I39" s="250"/>
      <c r="J39" s="250"/>
      <c r="K39" s="250"/>
      <c r="L39" s="250"/>
      <c r="M39" s="250"/>
      <c r="N39" s="250"/>
    </row>
    <row r="40" spans="1:14" ht="15.75" customHeight="1" x14ac:dyDescent="0.25">
      <c r="A40" s="135" t="s">
        <v>69</v>
      </c>
      <c r="B40" s="96" t="s">
        <v>247</v>
      </c>
      <c r="C40" s="97" t="s">
        <v>66</v>
      </c>
      <c r="D40" s="251"/>
      <c r="E40" s="252">
        <f>'[1]регулир 01-07-12'!E52</f>
        <v>2789.1085054698337</v>
      </c>
      <c r="F40" s="252">
        <f>'[1]регулир 01-07-12'!F52</f>
        <v>3004.2037569328304</v>
      </c>
      <c r="G40" s="253">
        <f t="shared" ref="G40:N40" si="12">G10+G27</f>
        <v>5841.4154000000008</v>
      </c>
      <c r="H40" s="253">
        <f t="shared" si="12"/>
        <v>2366.3900000000003</v>
      </c>
      <c r="I40" s="253">
        <f t="shared" si="12"/>
        <v>6487.0929999999998</v>
      </c>
      <c r="J40" s="253">
        <f t="shared" si="12"/>
        <v>7636.6741113376011</v>
      </c>
      <c r="K40" s="253">
        <f t="shared" si="12"/>
        <v>8282.6040591312321</v>
      </c>
      <c r="L40" s="253">
        <f t="shared" si="12"/>
        <v>9019.319323270418</v>
      </c>
      <c r="M40" s="253">
        <f t="shared" si="12"/>
        <v>9861.0273758993462</v>
      </c>
      <c r="N40" s="253">
        <f t="shared" si="12"/>
        <v>10824.258972212301</v>
      </c>
    </row>
    <row r="41" spans="1:14" ht="15.75" customHeight="1" x14ac:dyDescent="0.25">
      <c r="A41" s="28"/>
      <c r="B41" s="90" t="s">
        <v>164</v>
      </c>
      <c r="C41" s="30" t="s">
        <v>73</v>
      </c>
      <c r="D41" s="254"/>
      <c r="E41" s="255">
        <f>'[1]регулир 01-07-12'!E53</f>
        <v>22.481200000000001</v>
      </c>
      <c r="F41" s="255">
        <f>'[1]регулир 01-07-12'!F53</f>
        <v>22.481200000000001</v>
      </c>
      <c r="G41" s="253">
        <f t="shared" ref="G41:N41" si="13">ROUND(G57/G56*100,2)</f>
        <v>100</v>
      </c>
      <c r="H41" s="253">
        <f t="shared" si="13"/>
        <v>100</v>
      </c>
      <c r="I41" s="253">
        <f t="shared" si="13"/>
        <v>100</v>
      </c>
      <c r="J41" s="253">
        <f t="shared" si="13"/>
        <v>100</v>
      </c>
      <c r="K41" s="253">
        <f t="shared" si="13"/>
        <v>100</v>
      </c>
      <c r="L41" s="253">
        <f t="shared" si="13"/>
        <v>100</v>
      </c>
      <c r="M41" s="253">
        <f t="shared" si="13"/>
        <v>100</v>
      </c>
      <c r="N41" s="253">
        <f t="shared" si="13"/>
        <v>100</v>
      </c>
    </row>
    <row r="42" spans="1:14" ht="15.75" customHeight="1" x14ac:dyDescent="0.25">
      <c r="A42" s="135" t="s">
        <v>71</v>
      </c>
      <c r="B42" s="88" t="s">
        <v>248</v>
      </c>
      <c r="C42" s="77" t="s">
        <v>66</v>
      </c>
      <c r="D42" s="254"/>
      <c r="E42" s="104">
        <f>'[1]регулир 01-07-12'!E54</f>
        <v>627.02509999999995</v>
      </c>
      <c r="F42" s="104">
        <f>'[1]регулир 01-07-12'!F54</f>
        <v>675.38109999999995</v>
      </c>
      <c r="G42" s="256">
        <f t="shared" ref="G42:N42" si="14">G40*G41/100</f>
        <v>5841.4154000000008</v>
      </c>
      <c r="H42" s="256">
        <f t="shared" si="14"/>
        <v>2366.3900000000003</v>
      </c>
      <c r="I42" s="256">
        <f t="shared" si="14"/>
        <v>6487.0929999999989</v>
      </c>
      <c r="J42" s="256">
        <f t="shared" si="14"/>
        <v>7636.6741113376011</v>
      </c>
      <c r="K42" s="256">
        <f t="shared" si="14"/>
        <v>8282.6040591312321</v>
      </c>
      <c r="L42" s="256">
        <f t="shared" si="14"/>
        <v>9019.319323270418</v>
      </c>
      <c r="M42" s="256">
        <f t="shared" si="14"/>
        <v>9861.0273758993462</v>
      </c>
      <c r="N42" s="256">
        <f t="shared" si="14"/>
        <v>10824.258972212301</v>
      </c>
    </row>
    <row r="43" spans="1:14" ht="15.75" customHeight="1" x14ac:dyDescent="0.25">
      <c r="A43" s="135" t="s">
        <v>74</v>
      </c>
      <c r="B43" s="257" t="s">
        <v>166</v>
      </c>
      <c r="C43" s="30" t="s">
        <v>66</v>
      </c>
      <c r="D43" s="254"/>
      <c r="E43" s="32"/>
      <c r="F43" s="32"/>
      <c r="G43" s="258"/>
      <c r="H43" s="258"/>
      <c r="I43" s="258"/>
      <c r="J43" s="258"/>
      <c r="K43" s="258"/>
      <c r="L43" s="258"/>
      <c r="M43" s="258"/>
      <c r="N43" s="258"/>
    </row>
    <row r="44" spans="1:14" ht="15.75" customHeight="1" x14ac:dyDescent="0.25">
      <c r="A44" s="135" t="s">
        <v>78</v>
      </c>
      <c r="B44" s="102" t="s">
        <v>167</v>
      </c>
      <c r="C44" s="30" t="s">
        <v>66</v>
      </c>
      <c r="D44" s="254"/>
      <c r="E44" s="32"/>
      <c r="F44" s="32"/>
      <c r="G44" s="258"/>
      <c r="H44" s="258"/>
      <c r="I44" s="258"/>
      <c r="J44" s="258"/>
      <c r="K44" s="258"/>
      <c r="L44" s="258"/>
      <c r="M44" s="258"/>
      <c r="N44" s="258"/>
    </row>
    <row r="45" spans="1:14" ht="15.75" customHeight="1" x14ac:dyDescent="0.25">
      <c r="A45" s="135" t="s">
        <v>81</v>
      </c>
      <c r="B45" s="88" t="s">
        <v>247</v>
      </c>
      <c r="C45" s="77" t="s">
        <v>66</v>
      </c>
      <c r="D45" s="254"/>
      <c r="E45" s="104">
        <f t="shared" ref="E45:N45" si="15">E42+E43+E44</f>
        <v>627.02509999999995</v>
      </c>
      <c r="F45" s="104">
        <f t="shared" si="15"/>
        <v>675.38109999999995</v>
      </c>
      <c r="G45" s="241">
        <f t="shared" si="15"/>
        <v>5841.4154000000008</v>
      </c>
      <c r="H45" s="241">
        <f t="shared" si="15"/>
        <v>2366.3900000000003</v>
      </c>
      <c r="I45" s="241">
        <f t="shared" si="15"/>
        <v>6487.0929999999989</v>
      </c>
      <c r="J45" s="241">
        <f t="shared" si="15"/>
        <v>7636.6741113376011</v>
      </c>
      <c r="K45" s="241">
        <f t="shared" si="15"/>
        <v>8282.6040591312321</v>
      </c>
      <c r="L45" s="241">
        <f t="shared" si="15"/>
        <v>9019.319323270418</v>
      </c>
      <c r="M45" s="241">
        <f t="shared" si="15"/>
        <v>9861.0273758993462</v>
      </c>
      <c r="N45" s="241">
        <f t="shared" si="15"/>
        <v>10824.258972212301</v>
      </c>
    </row>
    <row r="46" spans="1:14" ht="15.75" customHeight="1" x14ac:dyDescent="0.25">
      <c r="A46" s="135" t="s">
        <v>249</v>
      </c>
      <c r="B46" s="259" t="s">
        <v>250</v>
      </c>
      <c r="C46" s="240" t="s">
        <v>66</v>
      </c>
      <c r="D46" s="260"/>
      <c r="E46" s="261">
        <f>'[1]регулир 01-07-12'!E55</f>
        <v>167.78319999999999</v>
      </c>
      <c r="F46" s="261">
        <f>'[1]регулир 01-07-12'!F55</f>
        <v>206.85599999999999</v>
      </c>
      <c r="G46" s="241">
        <f t="shared" ref="G46:N46" si="16">G58*G62/1000</f>
        <v>1801.4539999999997</v>
      </c>
      <c r="H46" s="241">
        <f t="shared" si="16"/>
        <v>2041.3031208</v>
      </c>
      <c r="I46" s="241">
        <f t="shared" si="16"/>
        <v>2833.61</v>
      </c>
      <c r="J46" s="241">
        <f t="shared" si="16"/>
        <v>4309.92</v>
      </c>
      <c r="K46" s="241">
        <f t="shared" si="16"/>
        <v>5051.2299999999987</v>
      </c>
      <c r="L46" s="241">
        <f t="shared" si="16"/>
        <v>5920.04</v>
      </c>
      <c r="M46" s="241">
        <f t="shared" si="16"/>
        <v>6938.29</v>
      </c>
      <c r="N46" s="241">
        <f t="shared" si="16"/>
        <v>8131.68</v>
      </c>
    </row>
    <row r="47" spans="1:14" ht="15.75" customHeight="1" x14ac:dyDescent="0.25">
      <c r="A47" s="135" t="s">
        <v>251</v>
      </c>
      <c r="B47" s="73" t="s">
        <v>70</v>
      </c>
      <c r="C47" s="77" t="s">
        <v>66</v>
      </c>
      <c r="D47" s="260"/>
      <c r="E47" s="262">
        <f>E45+E46</f>
        <v>794.80829999999992</v>
      </c>
      <c r="F47" s="262">
        <f t="shared" ref="F47:N47" si="17">F45+F46</f>
        <v>882.23709999999994</v>
      </c>
      <c r="G47" s="241">
        <f t="shared" si="17"/>
        <v>7642.8694000000005</v>
      </c>
      <c r="H47" s="241">
        <f t="shared" si="17"/>
        <v>4407.6931208000005</v>
      </c>
      <c r="I47" s="241">
        <f t="shared" si="17"/>
        <v>9320.7029999999995</v>
      </c>
      <c r="J47" s="241">
        <f t="shared" si="17"/>
        <v>11946.594111337601</v>
      </c>
      <c r="K47" s="241">
        <f t="shared" si="17"/>
        <v>13333.83405913123</v>
      </c>
      <c r="L47" s="241">
        <f t="shared" si="17"/>
        <v>14939.359323270419</v>
      </c>
      <c r="M47" s="241">
        <f t="shared" si="17"/>
        <v>16799.317375899347</v>
      </c>
      <c r="N47" s="241">
        <f t="shared" si="17"/>
        <v>18955.938972212301</v>
      </c>
    </row>
    <row r="48" spans="1:14" ht="15.75" customHeight="1" x14ac:dyDescent="0.25">
      <c r="A48" s="135"/>
      <c r="B48" s="69" t="s">
        <v>252</v>
      </c>
      <c r="C48" s="77" t="s">
        <v>73</v>
      </c>
      <c r="D48" s="260"/>
      <c r="E48" s="263">
        <f t="shared" ref="E48:N48" si="18">ROUND(((E26+E36+E39)*E41/100)/(E47-(E26+E36+E39)*E41/100)*100,2)</f>
        <v>7.73</v>
      </c>
      <c r="F48" s="263">
        <f t="shared" si="18"/>
        <v>7.48</v>
      </c>
      <c r="G48" s="264">
        <f t="shared" si="18"/>
        <v>0</v>
      </c>
      <c r="H48" s="264">
        <f t="shared" si="18"/>
        <v>5.15</v>
      </c>
      <c r="I48" s="264">
        <f t="shared" si="18"/>
        <v>0</v>
      </c>
      <c r="J48" s="264">
        <f t="shared" si="18"/>
        <v>3.4</v>
      </c>
      <c r="K48" s="264">
        <f t="shared" si="18"/>
        <v>3.58</v>
      </c>
      <c r="L48" s="264">
        <f t="shared" si="18"/>
        <v>3.75</v>
      </c>
      <c r="M48" s="264">
        <f t="shared" si="18"/>
        <v>3.91</v>
      </c>
      <c r="N48" s="264">
        <f t="shared" si="18"/>
        <v>4.07</v>
      </c>
    </row>
    <row r="49" spans="1:14" ht="15.75" customHeight="1" x14ac:dyDescent="0.25">
      <c r="A49" s="265" t="s">
        <v>189</v>
      </c>
      <c r="B49" s="73" t="s">
        <v>75</v>
      </c>
      <c r="C49" s="142" t="s">
        <v>253</v>
      </c>
      <c r="D49" s="260"/>
      <c r="E49" s="266">
        <f>'[1]регулир 01-07-12'!E56</f>
        <v>1596.7</v>
      </c>
      <c r="F49" s="266">
        <f>'[1]регулир 01-07-12'!F56</f>
        <v>1719.84</v>
      </c>
      <c r="G49" s="267"/>
      <c r="H49" s="267"/>
      <c r="I49" s="267"/>
      <c r="J49" s="267"/>
      <c r="K49" s="267"/>
      <c r="L49" s="267"/>
      <c r="M49" s="267"/>
      <c r="N49" s="267"/>
    </row>
    <row r="50" spans="1:14" ht="15.75" customHeight="1" x14ac:dyDescent="0.25">
      <c r="A50" s="268"/>
      <c r="B50" s="73" t="s">
        <v>75</v>
      </c>
      <c r="C50" s="142" t="s">
        <v>254</v>
      </c>
      <c r="D50" s="260"/>
      <c r="E50" s="269" t="e">
        <f>ROUND(E45/E55/6*1000,2)</f>
        <v>#DIV/0!</v>
      </c>
      <c r="F50" s="269" t="e">
        <f>ROUND(F45/F55/6*1000,2)</f>
        <v>#REF!</v>
      </c>
      <c r="G50" s="241">
        <f t="shared" ref="G50:N50" si="19">G45/G55/12*1000</f>
        <v>111392.36079328757</v>
      </c>
      <c r="H50" s="241">
        <f t="shared" si="19"/>
        <v>45125.66742944318</v>
      </c>
      <c r="I50" s="241">
        <f t="shared" si="19"/>
        <v>123705.05339435543</v>
      </c>
      <c r="J50" s="241">
        <f t="shared" si="19"/>
        <v>28071.879544690488</v>
      </c>
      <c r="K50" s="241">
        <f t="shared" si="19"/>
        <v>30446.272824331831</v>
      </c>
      <c r="L50" s="241">
        <f t="shared" si="19"/>
        <v>33154.386572821706</v>
      </c>
      <c r="M50" s="241">
        <f t="shared" si="19"/>
        <v>36248.446463385328</v>
      </c>
      <c r="N50" s="241">
        <f t="shared" si="19"/>
        <v>39789.218395134172</v>
      </c>
    </row>
    <row r="51" spans="1:14" ht="15.75" customHeight="1" x14ac:dyDescent="0.25">
      <c r="A51" s="135" t="s">
        <v>197</v>
      </c>
      <c r="B51" s="73" t="s">
        <v>207</v>
      </c>
      <c r="C51" s="270" t="s">
        <v>80</v>
      </c>
      <c r="D51" s="260"/>
      <c r="E51" s="271">
        <f>'[1]регулир 01-07-12'!E57</f>
        <v>31.04</v>
      </c>
      <c r="F51" s="271">
        <f>'[1]регулир 01-07-12'!F57</f>
        <v>38.270000000000003</v>
      </c>
      <c r="G51" s="272">
        <f t="shared" ref="G51:N51" si="20">G46/G60*1000</f>
        <v>50.769998901998513</v>
      </c>
      <c r="H51" s="272">
        <f t="shared" si="20"/>
        <v>56.167309173695479</v>
      </c>
      <c r="I51" s="272">
        <f t="shared" si="20"/>
        <v>54.001563478484265</v>
      </c>
      <c r="J51" s="272">
        <f t="shared" si="20"/>
        <v>61.437783723811201</v>
      </c>
      <c r="K51" s="272">
        <f t="shared" si="20"/>
        <v>72.005136122996888</v>
      </c>
      <c r="L51" s="272">
        <f t="shared" si="20"/>
        <v>84.389997298397944</v>
      </c>
      <c r="M51" s="272">
        <f t="shared" si="20"/>
        <v>98.905121309231262</v>
      </c>
      <c r="N51" s="272">
        <f t="shared" si="20"/>
        <v>115.91686090489873</v>
      </c>
    </row>
    <row r="52" spans="1:14" ht="15.75" customHeight="1" x14ac:dyDescent="0.25">
      <c r="A52" s="135" t="s">
        <v>199</v>
      </c>
      <c r="B52" s="146" t="s">
        <v>82</v>
      </c>
      <c r="C52" s="77" t="s">
        <v>80</v>
      </c>
      <c r="D52" s="254"/>
      <c r="E52" s="104">
        <f>'[1]регулир 01-07-12'!E58</f>
        <v>147.042</v>
      </c>
      <c r="F52" s="273">
        <f>'[1]регулир 01-07-12'!F58</f>
        <v>163.22</v>
      </c>
      <c r="G52" s="274">
        <f t="shared" ref="G52:N52" si="21">G47/G60*1000</f>
        <v>215.39737958677719</v>
      </c>
      <c r="H52" s="274">
        <f t="shared" si="21"/>
        <v>121.27951980092045</v>
      </c>
      <c r="I52" s="274">
        <f t="shared" si="21"/>
        <v>177.62943196791326</v>
      </c>
      <c r="J52" s="274">
        <f t="shared" si="21"/>
        <v>170.29835014304581</v>
      </c>
      <c r="K52" s="274">
        <f t="shared" si="21"/>
        <v>190.07341508289994</v>
      </c>
      <c r="L52" s="274">
        <f t="shared" si="21"/>
        <v>212.9601308319854</v>
      </c>
      <c r="M52" s="274">
        <f t="shared" si="21"/>
        <v>239.47377854998877</v>
      </c>
      <c r="N52" s="274">
        <f t="shared" si="21"/>
        <v>270.2163564188067</v>
      </c>
    </row>
    <row r="53" spans="1:14" ht="15.75" customHeight="1" x14ac:dyDescent="0.25">
      <c r="A53" s="193" t="s">
        <v>83</v>
      </c>
      <c r="B53" s="194"/>
      <c r="C53" s="26"/>
      <c r="D53" s="260"/>
      <c r="E53" s="275"/>
      <c r="F53" s="80"/>
      <c r="G53" s="244"/>
      <c r="H53" s="244"/>
      <c r="I53" s="244"/>
      <c r="J53" s="244"/>
      <c r="K53" s="244"/>
      <c r="L53" s="244"/>
      <c r="M53" s="244"/>
      <c r="N53" s="244"/>
    </row>
    <row r="54" spans="1:14" ht="15.75" customHeight="1" x14ac:dyDescent="0.25">
      <c r="A54" s="195" t="s">
        <v>255</v>
      </c>
      <c r="B54" s="196"/>
      <c r="C54" s="27" t="s">
        <v>85</v>
      </c>
      <c r="D54" s="260"/>
      <c r="E54" s="276">
        <f>'[1]регулир 01-07-12'!E60</f>
        <v>65.45</v>
      </c>
      <c r="F54" s="276">
        <f>'[1]регулир 01-07-12'!F60</f>
        <v>65.45</v>
      </c>
      <c r="G54" s="277"/>
      <c r="H54" s="277"/>
      <c r="I54" s="277"/>
      <c r="J54" s="277"/>
      <c r="K54" s="277"/>
      <c r="L54" s="277"/>
      <c r="M54" s="277"/>
      <c r="N54" s="277"/>
    </row>
    <row r="55" spans="1:14" ht="15.75" customHeight="1" x14ac:dyDescent="0.25">
      <c r="A55" s="195" t="s">
        <v>256</v>
      </c>
      <c r="B55" s="196"/>
      <c r="C55" s="27" t="s">
        <v>87</v>
      </c>
      <c r="D55" s="260"/>
      <c r="E55" s="276"/>
      <c r="F55" s="276" t="e">
        <f>F45/#REF!/6*1000</f>
        <v>#REF!</v>
      </c>
      <c r="G55" s="277">
        <v>4.37</v>
      </c>
      <c r="H55" s="277">
        <v>4.37</v>
      </c>
      <c r="I55" s="277">
        <v>4.37</v>
      </c>
      <c r="J55" s="277">
        <v>22.67</v>
      </c>
      <c r="K55" s="277">
        <v>22.67</v>
      </c>
      <c r="L55" s="277">
        <v>22.67</v>
      </c>
      <c r="M55" s="277">
        <v>22.67</v>
      </c>
      <c r="N55" s="277">
        <v>22.67</v>
      </c>
    </row>
    <row r="56" spans="1:14" ht="15.75" customHeight="1" x14ac:dyDescent="0.25">
      <c r="A56" s="112" t="s">
        <v>257</v>
      </c>
      <c r="B56" s="69"/>
      <c r="C56" s="27" t="s">
        <v>89</v>
      </c>
      <c r="D56" s="260"/>
      <c r="E56" s="278">
        <f>'[1]регулир 01-07-12'!E61</f>
        <v>24645</v>
      </c>
      <c r="F56" s="278">
        <f>'[1]регулир 01-07-12'!F61</f>
        <v>24645</v>
      </c>
      <c r="G56" s="277">
        <f t="shared" ref="G56:N56" si="22">G60+G58</f>
        <v>36617.378000000004</v>
      </c>
      <c r="H56" s="277">
        <f t="shared" si="22"/>
        <v>37545.54</v>
      </c>
      <c r="I56" s="277">
        <f t="shared" si="22"/>
        <v>54151.869999999995</v>
      </c>
      <c r="J56" s="277">
        <f t="shared" si="22"/>
        <v>72450.967999999993</v>
      </c>
      <c r="K56" s="277">
        <f t="shared" si="22"/>
        <v>72450.967999999993</v>
      </c>
      <c r="L56" s="277">
        <f t="shared" si="22"/>
        <v>72450.967999999993</v>
      </c>
      <c r="M56" s="277">
        <f t="shared" si="22"/>
        <v>72450.967999999993</v>
      </c>
      <c r="N56" s="277">
        <f t="shared" si="22"/>
        <v>72450.967999999993</v>
      </c>
    </row>
    <row r="57" spans="1:14" ht="15.75" customHeight="1" x14ac:dyDescent="0.25">
      <c r="A57" s="112" t="s">
        <v>258</v>
      </c>
      <c r="B57" s="69"/>
      <c r="C57" s="27" t="s">
        <v>89</v>
      </c>
      <c r="D57" s="260"/>
      <c r="E57" s="263">
        <f t="shared" ref="E57:N57" si="23">E60+E58</f>
        <v>5540.5</v>
      </c>
      <c r="F57" s="263">
        <f t="shared" si="23"/>
        <v>5540.5</v>
      </c>
      <c r="G57" s="279">
        <f t="shared" si="23"/>
        <v>36617.378000000004</v>
      </c>
      <c r="H57" s="279">
        <f t="shared" si="23"/>
        <v>37545.54</v>
      </c>
      <c r="I57" s="279">
        <f t="shared" si="23"/>
        <v>54151.869999999995</v>
      </c>
      <c r="J57" s="279">
        <f t="shared" si="23"/>
        <v>72450.967999999993</v>
      </c>
      <c r="K57" s="279">
        <f t="shared" si="23"/>
        <v>72450.967999999993</v>
      </c>
      <c r="L57" s="279">
        <f t="shared" si="23"/>
        <v>72450.967999999993</v>
      </c>
      <c r="M57" s="279">
        <f t="shared" si="23"/>
        <v>72450.967999999993</v>
      </c>
      <c r="N57" s="279">
        <f t="shared" si="23"/>
        <v>72450.967999999993</v>
      </c>
    </row>
    <row r="58" spans="1:14" ht="15.75" customHeight="1" x14ac:dyDescent="0.25">
      <c r="A58" s="112" t="s">
        <v>259</v>
      </c>
      <c r="B58" s="69"/>
      <c r="C58" s="27" t="s">
        <v>89</v>
      </c>
      <c r="D58" s="260"/>
      <c r="E58" s="278">
        <f>'[1]регулир 01-07-12'!E63</f>
        <v>135.19999999999999</v>
      </c>
      <c r="F58" s="278">
        <f>'[1]регулир 01-07-12'!F63</f>
        <v>135.19999999999999</v>
      </c>
      <c r="G58" s="250">
        <v>1134.73</v>
      </c>
      <c r="H58" s="250">
        <v>1202.28</v>
      </c>
      <c r="I58" s="250">
        <v>1679.13</v>
      </c>
      <c r="J58" s="280">
        <v>2300</v>
      </c>
      <c r="K58" s="280">
        <v>2300</v>
      </c>
      <c r="L58" s="280">
        <v>2300</v>
      </c>
      <c r="M58" s="280">
        <v>2300</v>
      </c>
      <c r="N58" s="280">
        <v>2300</v>
      </c>
    </row>
    <row r="59" spans="1:14" ht="15.75" customHeight="1" x14ac:dyDescent="0.25">
      <c r="A59" s="112" t="s">
        <v>260</v>
      </c>
      <c r="B59" s="69"/>
      <c r="C59" s="27" t="s">
        <v>73</v>
      </c>
      <c r="D59" s="260"/>
      <c r="E59" s="281">
        <f t="shared" ref="E59:N59" si="24">E58/E57*100</f>
        <v>2.4402129771681254</v>
      </c>
      <c r="F59" s="281">
        <f t="shared" si="24"/>
        <v>2.4402129771681254</v>
      </c>
      <c r="G59" s="282">
        <f t="shared" si="24"/>
        <v>3.0988838141278165</v>
      </c>
      <c r="H59" s="282">
        <f t="shared" si="24"/>
        <v>3.2021912589351489</v>
      </c>
      <c r="I59" s="282">
        <f t="shared" si="24"/>
        <v>3.1007793452008219</v>
      </c>
      <c r="J59" s="282">
        <f t="shared" si="24"/>
        <v>3.1745607594918539</v>
      </c>
      <c r="K59" s="282">
        <f t="shared" si="24"/>
        <v>3.1745607594918539</v>
      </c>
      <c r="L59" s="282">
        <f t="shared" si="24"/>
        <v>3.1745607594918539</v>
      </c>
      <c r="M59" s="282">
        <f t="shared" si="24"/>
        <v>3.1745607594918539</v>
      </c>
      <c r="N59" s="282">
        <f t="shared" si="24"/>
        <v>3.1745607594918539</v>
      </c>
    </row>
    <row r="60" spans="1:14" ht="15.75" customHeight="1" x14ac:dyDescent="0.25">
      <c r="A60" s="195" t="s">
        <v>261</v>
      </c>
      <c r="B60" s="196"/>
      <c r="C60" s="27" t="s">
        <v>89</v>
      </c>
      <c r="D60" s="260"/>
      <c r="E60" s="283">
        <f>'[1]регулир 01-07-12'!E65</f>
        <v>5405.3</v>
      </c>
      <c r="F60" s="283">
        <f>'[1]регулир 01-07-12'!F65</f>
        <v>5405.3</v>
      </c>
      <c r="G60" s="244">
        <v>35482.648000000001</v>
      </c>
      <c r="H60" s="244">
        <f>'[2]полезн отпуск 1.6'!D14*1000</f>
        <v>36343.26</v>
      </c>
      <c r="I60" s="244">
        <v>52472.74</v>
      </c>
      <c r="J60" s="244">
        <v>70150.967999999993</v>
      </c>
      <c r="K60" s="244">
        <v>70150.967999999993</v>
      </c>
      <c r="L60" s="244">
        <v>70150.967999999993</v>
      </c>
      <c r="M60" s="244">
        <v>70150.967999999993</v>
      </c>
      <c r="N60" s="244">
        <v>70150.967999999993</v>
      </c>
    </row>
    <row r="61" spans="1:14" ht="15.75" customHeight="1" x14ac:dyDescent="0.25">
      <c r="A61" s="284" t="s">
        <v>93</v>
      </c>
      <c r="B61" s="285"/>
      <c r="C61" s="27"/>
      <c r="D61" s="260"/>
      <c r="E61" s="278"/>
      <c r="F61" s="278"/>
      <c r="G61" s="286"/>
      <c r="H61" s="286"/>
      <c r="I61" s="286"/>
      <c r="J61" s="286"/>
      <c r="K61" s="286"/>
      <c r="L61" s="286"/>
      <c r="M61" s="286"/>
      <c r="N61" s="286"/>
    </row>
    <row r="62" spans="1:14" ht="15.75" customHeight="1" x14ac:dyDescent="0.25">
      <c r="A62" s="112" t="s">
        <v>262</v>
      </c>
      <c r="B62" s="69"/>
      <c r="C62" s="27" t="s">
        <v>80</v>
      </c>
      <c r="D62" s="260"/>
      <c r="E62" s="283">
        <f>'[1]регулир 01-07-12'!E67</f>
        <v>1241</v>
      </c>
      <c r="F62" s="283">
        <f>'[1]регулир 01-07-12'!F67</f>
        <v>1530</v>
      </c>
      <c r="G62" s="246">
        <f>G65/G58*1000</f>
        <v>1587.5617988420152</v>
      </c>
      <c r="H62" s="246">
        <v>1697.86</v>
      </c>
      <c r="I62" s="246">
        <f t="shared" ref="I62:N62" si="25">I65/I58*1000</f>
        <v>1687.5465270705663</v>
      </c>
      <c r="J62" s="246">
        <f t="shared" si="25"/>
        <v>1873.8782608695651</v>
      </c>
      <c r="K62" s="246">
        <f t="shared" si="25"/>
        <v>2196.1869565217389</v>
      </c>
      <c r="L62" s="246">
        <f t="shared" si="25"/>
        <v>2573.9304347826087</v>
      </c>
      <c r="M62" s="246">
        <f t="shared" si="25"/>
        <v>3016.6478260869567</v>
      </c>
      <c r="N62" s="246">
        <f t="shared" si="25"/>
        <v>3535.5130434782609</v>
      </c>
    </row>
    <row r="63" spans="1:14" ht="15.75" customHeight="1" x14ac:dyDescent="0.25">
      <c r="A63" s="112" t="s">
        <v>263</v>
      </c>
      <c r="B63" s="69"/>
      <c r="C63" s="27" t="s">
        <v>169</v>
      </c>
      <c r="D63" s="260"/>
      <c r="E63" s="278">
        <f>'[1]регулир 01-07-12'!E68</f>
        <v>10</v>
      </c>
      <c r="F63" s="278">
        <f>'[1]регулир 01-07-12'!F68</f>
        <v>10</v>
      </c>
      <c r="G63" s="244">
        <v>6</v>
      </c>
      <c r="H63" s="244">
        <v>6</v>
      </c>
      <c r="I63" s="244">
        <v>6</v>
      </c>
      <c r="J63" s="244">
        <v>6</v>
      </c>
      <c r="K63" s="244">
        <v>6</v>
      </c>
      <c r="L63" s="244">
        <v>6</v>
      </c>
      <c r="M63" s="244">
        <v>6</v>
      </c>
      <c r="N63" s="244">
        <v>6</v>
      </c>
    </row>
    <row r="64" spans="1:14" ht="15.75" customHeight="1" x14ac:dyDescent="0.25">
      <c r="A64" s="112" t="s">
        <v>264</v>
      </c>
      <c r="B64" s="69"/>
      <c r="C64" s="27" t="s">
        <v>171</v>
      </c>
      <c r="D64" s="287"/>
      <c r="E64" s="288">
        <f>'[1]регулир 01-07-12'!E69</f>
        <v>13303</v>
      </c>
      <c r="F64" s="288">
        <f>'[1]регулир 01-07-12'!F69</f>
        <v>13981</v>
      </c>
      <c r="G64" s="274">
        <f t="shared" ref="G64:N64" si="26">G13/12*1000/G63</f>
        <v>23239</v>
      </c>
      <c r="H64" s="274">
        <f t="shared" si="26"/>
        <v>13110.833333333334</v>
      </c>
      <c r="I64" s="274">
        <f t="shared" si="26"/>
        <v>25075.000000000004</v>
      </c>
      <c r="J64" s="274">
        <f t="shared" si="26"/>
        <v>30383.996916</v>
      </c>
      <c r="K64" s="274">
        <f t="shared" si="26"/>
        <v>32510.876700119999</v>
      </c>
      <c r="L64" s="274">
        <f t="shared" si="26"/>
        <v>34786.638069128399</v>
      </c>
      <c r="M64" s="274">
        <f t="shared" si="26"/>
        <v>37221.702733967388</v>
      </c>
      <c r="N64" s="274">
        <f t="shared" si="26"/>
        <v>39827.221925345104</v>
      </c>
    </row>
    <row r="65" spans="1:14" ht="15.75" customHeight="1" x14ac:dyDescent="0.25">
      <c r="A65" s="195" t="s">
        <v>265</v>
      </c>
      <c r="B65" s="196"/>
      <c r="C65" s="70" t="s">
        <v>31</v>
      </c>
      <c r="D65" s="289"/>
      <c r="E65" s="289"/>
      <c r="G65" s="290">
        <v>1801.454</v>
      </c>
      <c r="H65" s="290">
        <f>H62*H58/1000</f>
        <v>2041.3031208</v>
      </c>
      <c r="I65" s="290">
        <v>2833.61</v>
      </c>
      <c r="J65" s="290">
        <v>4309.92</v>
      </c>
      <c r="K65" s="244">
        <f t="shared" ref="K65:N65" si="27">ROUND(J65*$I$1,2)</f>
        <v>5051.2299999999996</v>
      </c>
      <c r="L65" s="244">
        <f t="shared" si="27"/>
        <v>5920.04</v>
      </c>
      <c r="M65" s="244">
        <f t="shared" si="27"/>
        <v>6938.29</v>
      </c>
      <c r="N65" s="244">
        <f t="shared" si="27"/>
        <v>8131.68</v>
      </c>
    </row>
    <row r="66" spans="1:14" ht="15.75" customHeight="1" x14ac:dyDescent="0.25">
      <c r="B66" s="61"/>
      <c r="F66" s="291"/>
      <c r="G66" s="292"/>
      <c r="H66" s="292"/>
      <c r="I66" s="292"/>
      <c r="J66" s="292"/>
      <c r="K66" s="292"/>
      <c r="L66" s="292"/>
      <c r="M66" s="292"/>
      <c r="N66" s="292"/>
    </row>
    <row r="67" spans="1:14" ht="15.75" customHeight="1" x14ac:dyDescent="0.25">
      <c r="A67" s="293" t="s">
        <v>218</v>
      </c>
      <c r="B67" s="293"/>
      <c r="C67" s="294"/>
      <c r="D67" s="294"/>
      <c r="E67" s="294"/>
      <c r="F67" s="38"/>
      <c r="G67" s="295"/>
      <c r="H67" s="295"/>
      <c r="I67" s="295"/>
      <c r="J67" s="295"/>
      <c r="K67" s="295"/>
      <c r="L67" s="295"/>
      <c r="M67" s="295"/>
      <c r="N67" s="295"/>
    </row>
    <row r="68" spans="1:14" ht="15.75" customHeight="1" x14ac:dyDescent="0.25">
      <c r="A68" s="293" t="s">
        <v>219</v>
      </c>
      <c r="B68" s="293"/>
      <c r="C68" s="70" t="s">
        <v>66</v>
      </c>
      <c r="D68" s="296">
        <f>D49+D52</f>
        <v>0</v>
      </c>
      <c r="E68" s="296">
        <f>E49+E52</f>
        <v>1743.742</v>
      </c>
      <c r="F68" s="38">
        <f t="shared" ref="F68:F71" si="28">E68-D68</f>
        <v>1743.742</v>
      </c>
      <c r="G68" s="297">
        <v>4751.0897573957936</v>
      </c>
      <c r="H68" s="298">
        <f t="shared" ref="H68:N68" si="29">H47</f>
        <v>4407.6931208000005</v>
      </c>
      <c r="I68" s="297">
        <f>121.3*I60/1000</f>
        <v>6364.943362</v>
      </c>
      <c r="J68" s="298">
        <f t="shared" si="29"/>
        <v>11946.594111337601</v>
      </c>
      <c r="K68" s="298">
        <f t="shared" si="29"/>
        <v>13333.83405913123</v>
      </c>
      <c r="L68" s="298">
        <f t="shared" si="29"/>
        <v>14939.359323270419</v>
      </c>
      <c r="M68" s="298">
        <f t="shared" si="29"/>
        <v>16799.317375899347</v>
      </c>
      <c r="N68" s="298">
        <f t="shared" si="29"/>
        <v>18955.938972212301</v>
      </c>
    </row>
    <row r="69" spans="1:14" ht="15.75" customHeight="1" x14ac:dyDescent="0.25">
      <c r="A69" s="293" t="s">
        <v>220</v>
      </c>
      <c r="B69" s="293"/>
      <c r="C69" s="70" t="s">
        <v>66</v>
      </c>
      <c r="D69" s="296">
        <f>D64+D43</f>
        <v>0</v>
      </c>
      <c r="E69" s="296">
        <f>E64+E43</f>
        <v>13303</v>
      </c>
      <c r="F69" s="38">
        <f t="shared" si="28"/>
        <v>13303</v>
      </c>
      <c r="G69" s="297">
        <f t="shared" ref="G69:N69" si="30">(G40-G26-G36)*G41/100+G65</f>
        <v>7642.8694000000005</v>
      </c>
      <c r="H69" s="297">
        <f t="shared" si="30"/>
        <v>4191.7031208000008</v>
      </c>
      <c r="I69" s="297">
        <f t="shared" si="30"/>
        <v>9320.7029999999995</v>
      </c>
      <c r="J69" s="297">
        <f t="shared" si="30"/>
        <v>11553.654111337601</v>
      </c>
      <c r="K69" s="297">
        <f t="shared" si="30"/>
        <v>12873.304059131231</v>
      </c>
      <c r="L69" s="297">
        <f t="shared" si="30"/>
        <v>14399.619323270417</v>
      </c>
      <c r="M69" s="297">
        <f t="shared" si="30"/>
        <v>16166.747375899347</v>
      </c>
      <c r="N69" s="297">
        <f t="shared" si="30"/>
        <v>18214.568972212299</v>
      </c>
    </row>
    <row r="70" spans="1:14" ht="15.75" customHeight="1" x14ac:dyDescent="0.25">
      <c r="A70" s="293" t="s">
        <v>221</v>
      </c>
      <c r="B70" s="293"/>
      <c r="C70" s="70" t="s">
        <v>66</v>
      </c>
      <c r="D70" s="296">
        <f>D68-D69</f>
        <v>0</v>
      </c>
      <c r="E70" s="296">
        <f>E68-E69</f>
        <v>-11559.258</v>
      </c>
      <c r="F70" s="38">
        <f t="shared" si="28"/>
        <v>-11559.258</v>
      </c>
      <c r="G70" s="297">
        <f t="shared" ref="G70:N70" si="31">G68-G69</f>
        <v>-2891.7796426042069</v>
      </c>
      <c r="H70" s="297">
        <f t="shared" si="31"/>
        <v>215.98999999999978</v>
      </c>
      <c r="I70" s="297">
        <f t="shared" si="31"/>
        <v>-2955.7596379999995</v>
      </c>
      <c r="J70" s="297">
        <f t="shared" si="31"/>
        <v>392.94000000000051</v>
      </c>
      <c r="K70" s="297">
        <f t="shared" si="31"/>
        <v>460.52999999999884</v>
      </c>
      <c r="L70" s="297">
        <f t="shared" si="31"/>
        <v>539.7400000000016</v>
      </c>
      <c r="M70" s="297">
        <f t="shared" si="31"/>
        <v>632.56999999999971</v>
      </c>
      <c r="N70" s="297">
        <f t="shared" si="31"/>
        <v>741.37000000000262</v>
      </c>
    </row>
    <row r="71" spans="1:14" ht="15.75" customHeight="1" x14ac:dyDescent="0.25">
      <c r="A71" s="293" t="s">
        <v>222</v>
      </c>
      <c r="B71" s="293"/>
      <c r="C71" s="70" t="s">
        <v>73</v>
      </c>
      <c r="D71" s="296" t="e">
        <f>D70/D69*100</f>
        <v>#DIV/0!</v>
      </c>
      <c r="E71" s="296">
        <f>E70/E69*100</f>
        <v>-86.892114560625416</v>
      </c>
      <c r="F71" s="38" t="e">
        <f t="shared" si="28"/>
        <v>#DIV/0!</v>
      </c>
      <c r="G71" s="299">
        <f t="shared" ref="G71:N71" si="32">G70/G69*100</f>
        <v>-37.836308476031355</v>
      </c>
      <c r="H71" s="299">
        <f t="shared" si="32"/>
        <v>5.152798129433779</v>
      </c>
      <c r="I71" s="299">
        <f t="shared" si="32"/>
        <v>-31.711767213267066</v>
      </c>
      <c r="J71" s="299">
        <f t="shared" si="32"/>
        <v>3.4010019359538251</v>
      </c>
      <c r="K71" s="299">
        <f t="shared" si="32"/>
        <v>3.5774032671382288</v>
      </c>
      <c r="L71" s="299">
        <f t="shared" si="32"/>
        <v>3.7482935338975114</v>
      </c>
      <c r="M71" s="299">
        <f t="shared" si="32"/>
        <v>3.9127845898242115</v>
      </c>
      <c r="N71" s="299">
        <f t="shared" si="32"/>
        <v>4.0702033692426021</v>
      </c>
    </row>
    <row r="72" spans="1:14" x14ac:dyDescent="0.25">
      <c r="B72" s="61"/>
      <c r="E72" s="116"/>
      <c r="F72" s="116"/>
      <c r="K72" s="15"/>
      <c r="L72" s="15"/>
      <c r="M72" s="15"/>
    </row>
    <row r="73" spans="1:14" x14ac:dyDescent="0.25">
      <c r="B73" s="300" t="str">
        <f>'[2]баланс 1.4'!$C$30</f>
        <v>Главный энергетик</v>
      </c>
      <c r="C73" s="300" t="str">
        <f>'[2]баланс 1.4'!$F$30</f>
        <v>А.М.Кобылкин</v>
      </c>
      <c r="D73" s="300"/>
      <c r="E73" s="300" t="str">
        <f>'[2]баланс 1.4'!$F$30</f>
        <v>А.М.Кобылкин</v>
      </c>
      <c r="F73" s="300"/>
      <c r="K73" s="15"/>
      <c r="L73" s="15"/>
      <c r="M73" s="15"/>
    </row>
    <row r="74" spans="1:14" x14ac:dyDescent="0.25">
      <c r="B74" s="61"/>
      <c r="E74" s="301"/>
      <c r="F74" s="301"/>
    </row>
    <row r="75" spans="1:14" x14ac:dyDescent="0.25">
      <c r="B75" s="61"/>
    </row>
    <row r="76" spans="1:14" x14ac:dyDescent="0.25">
      <c r="B76" s="61"/>
    </row>
    <row r="77" spans="1:14" x14ac:dyDescent="0.25">
      <c r="B77" s="61"/>
    </row>
    <row r="78" spans="1:14" x14ac:dyDescent="0.25">
      <c r="B78" s="61"/>
    </row>
    <row r="79" spans="1:14" x14ac:dyDescent="0.25">
      <c r="B79" s="61"/>
    </row>
    <row r="80" spans="1:14" x14ac:dyDescent="0.25">
      <c r="A80" s="15"/>
      <c r="B80" s="61"/>
      <c r="C80" s="15"/>
      <c r="D80" s="15"/>
    </row>
    <row r="81" spans="1:4" x14ac:dyDescent="0.25">
      <c r="A81" s="15"/>
      <c r="B81" s="61"/>
      <c r="C81" s="15"/>
      <c r="D81" s="15"/>
    </row>
    <row r="82" spans="1:4" x14ac:dyDescent="0.25">
      <c r="A82" s="15"/>
      <c r="B82" s="61"/>
      <c r="C82" s="15"/>
      <c r="D82" s="15"/>
    </row>
    <row r="83" spans="1:4" x14ac:dyDescent="0.25">
      <c r="A83" s="15"/>
      <c r="B83" s="61"/>
      <c r="C83" s="15"/>
      <c r="D83" s="15"/>
    </row>
    <row r="84" spans="1:4" x14ac:dyDescent="0.25">
      <c r="A84" s="15"/>
      <c r="B84" s="61"/>
      <c r="C84" s="15"/>
      <c r="D84" s="15"/>
    </row>
    <row r="85" spans="1:4" x14ac:dyDescent="0.25">
      <c r="A85" s="15"/>
      <c r="B85" s="61"/>
      <c r="C85" s="15"/>
      <c r="D85" s="15"/>
    </row>
    <row r="86" spans="1:4" x14ac:dyDescent="0.25">
      <c r="A86" s="15"/>
      <c r="B86" s="61"/>
      <c r="C86" s="15"/>
      <c r="D86" s="15"/>
    </row>
    <row r="87" spans="1:4" x14ac:dyDescent="0.25">
      <c r="A87" s="15"/>
      <c r="B87" s="61"/>
      <c r="C87" s="15"/>
      <c r="D87" s="15"/>
    </row>
    <row r="88" spans="1:4" x14ac:dyDescent="0.25">
      <c r="A88" s="15"/>
      <c r="B88" s="61"/>
      <c r="C88" s="15"/>
      <c r="D88" s="15"/>
    </row>
    <row r="89" spans="1:4" x14ac:dyDescent="0.25">
      <c r="A89" s="15"/>
      <c r="B89" s="61"/>
      <c r="C89" s="15"/>
      <c r="D89" s="15"/>
    </row>
    <row r="90" spans="1:4" x14ac:dyDescent="0.25">
      <c r="A90" s="15"/>
      <c r="B90" s="61"/>
      <c r="C90" s="15"/>
      <c r="D90" s="15"/>
    </row>
    <row r="91" spans="1:4" x14ac:dyDescent="0.25">
      <c r="A91" s="15"/>
      <c r="B91" s="61"/>
      <c r="C91" s="15"/>
      <c r="D91" s="15"/>
    </row>
    <row r="92" spans="1:4" x14ac:dyDescent="0.25">
      <c r="A92" s="15"/>
      <c r="B92" s="61"/>
      <c r="C92" s="15"/>
      <c r="D92" s="15"/>
    </row>
    <row r="93" spans="1:4" x14ac:dyDescent="0.25">
      <c r="A93" s="15"/>
      <c r="B93" s="61"/>
      <c r="C93" s="15"/>
      <c r="D93" s="15"/>
    </row>
    <row r="94" spans="1:4" x14ac:dyDescent="0.25">
      <c r="A94" s="15"/>
      <c r="B94" s="61"/>
      <c r="C94" s="15"/>
      <c r="D94" s="15"/>
    </row>
    <row r="95" spans="1:4" x14ac:dyDescent="0.25">
      <c r="A95" s="15"/>
      <c r="B95" s="61"/>
      <c r="C95" s="15"/>
      <c r="D95" s="15"/>
    </row>
    <row r="96" spans="1:4" x14ac:dyDescent="0.25">
      <c r="A96" s="15"/>
      <c r="B96" s="61"/>
      <c r="C96" s="15"/>
      <c r="D96" s="15"/>
    </row>
    <row r="97" spans="1:4" x14ac:dyDescent="0.25">
      <c r="A97" s="15"/>
      <c r="B97" s="61"/>
      <c r="C97" s="15"/>
      <c r="D97" s="15"/>
    </row>
    <row r="98" spans="1:4" x14ac:dyDescent="0.25">
      <c r="A98" s="15"/>
      <c r="B98" s="61"/>
      <c r="C98" s="15"/>
      <c r="D98" s="15"/>
    </row>
    <row r="99" spans="1:4" x14ac:dyDescent="0.25">
      <c r="A99" s="15"/>
      <c r="B99" s="61"/>
      <c r="C99" s="15"/>
      <c r="D99" s="15"/>
    </row>
    <row r="100" spans="1:4" x14ac:dyDescent="0.25">
      <c r="A100" s="15"/>
      <c r="B100" s="61"/>
      <c r="C100" s="15"/>
      <c r="D100" s="15"/>
    </row>
    <row r="101" spans="1:4" x14ac:dyDescent="0.25">
      <c r="A101" s="15"/>
      <c r="B101" s="61"/>
      <c r="C101" s="15"/>
      <c r="D101" s="15"/>
    </row>
    <row r="102" spans="1:4" x14ac:dyDescent="0.25">
      <c r="A102" s="15"/>
      <c r="B102" s="61"/>
      <c r="C102" s="15"/>
      <c r="D102" s="15"/>
    </row>
    <row r="103" spans="1:4" x14ac:dyDescent="0.25">
      <c r="A103" s="15"/>
      <c r="B103" s="61"/>
      <c r="C103" s="15"/>
      <c r="D103" s="15"/>
    </row>
    <row r="104" spans="1:4" x14ac:dyDescent="0.25">
      <c r="A104" s="15"/>
      <c r="B104" s="61"/>
      <c r="C104" s="15"/>
      <c r="D104" s="15"/>
    </row>
    <row r="105" spans="1:4" x14ac:dyDescent="0.25">
      <c r="A105" s="15"/>
      <c r="B105" s="61"/>
      <c r="C105" s="15"/>
      <c r="D105" s="15"/>
    </row>
    <row r="106" spans="1:4" x14ac:dyDescent="0.25">
      <c r="A106" s="15"/>
      <c r="B106" s="61"/>
      <c r="C106" s="15"/>
      <c r="D106" s="15"/>
    </row>
    <row r="107" spans="1:4" x14ac:dyDescent="0.25">
      <c r="A107" s="15"/>
      <c r="B107" s="61"/>
      <c r="C107" s="15"/>
      <c r="D107" s="15"/>
    </row>
    <row r="108" spans="1:4" x14ac:dyDescent="0.25">
      <c r="A108" s="15"/>
      <c r="B108" s="61"/>
      <c r="C108" s="15"/>
      <c r="D108" s="15"/>
    </row>
    <row r="109" spans="1:4" x14ac:dyDescent="0.25">
      <c r="A109" s="15"/>
      <c r="B109" s="61"/>
      <c r="C109" s="15"/>
      <c r="D109" s="15"/>
    </row>
    <row r="110" spans="1:4" x14ac:dyDescent="0.25">
      <c r="A110" s="15"/>
      <c r="B110" s="61"/>
      <c r="C110" s="15"/>
      <c r="D110" s="15"/>
    </row>
    <row r="111" spans="1:4" x14ac:dyDescent="0.25">
      <c r="A111" s="15"/>
      <c r="B111" s="61"/>
      <c r="C111" s="15"/>
      <c r="D111" s="15"/>
    </row>
    <row r="112" spans="1:4" x14ac:dyDescent="0.25">
      <c r="A112" s="15"/>
      <c r="B112" s="61"/>
      <c r="C112" s="15"/>
      <c r="D112" s="15"/>
    </row>
    <row r="113" spans="1:4" x14ac:dyDescent="0.25">
      <c r="A113" s="15"/>
      <c r="B113" s="61"/>
      <c r="C113" s="15"/>
      <c r="D113" s="15"/>
    </row>
    <row r="114" spans="1:4" x14ac:dyDescent="0.25">
      <c r="A114" s="15"/>
      <c r="B114" s="61"/>
      <c r="C114" s="15"/>
      <c r="D114" s="15"/>
    </row>
    <row r="115" spans="1:4" x14ac:dyDescent="0.25">
      <c r="A115" s="15"/>
      <c r="B115" s="61"/>
      <c r="C115" s="15"/>
      <c r="D115" s="15"/>
    </row>
    <row r="116" spans="1:4" x14ac:dyDescent="0.25">
      <c r="A116" s="15"/>
      <c r="B116" s="61"/>
      <c r="C116" s="15"/>
      <c r="D116" s="15"/>
    </row>
    <row r="117" spans="1:4" x14ac:dyDescent="0.25">
      <c r="A117" s="15"/>
      <c r="B117" s="61"/>
      <c r="C117" s="15"/>
      <c r="D117" s="15"/>
    </row>
    <row r="118" spans="1:4" x14ac:dyDescent="0.25">
      <c r="A118" s="15"/>
      <c r="B118" s="61"/>
      <c r="C118" s="15"/>
      <c r="D118" s="15"/>
    </row>
    <row r="119" spans="1:4" x14ac:dyDescent="0.25">
      <c r="A119" s="15"/>
      <c r="B119" s="61"/>
      <c r="C119" s="15"/>
      <c r="D119" s="15"/>
    </row>
    <row r="120" spans="1:4" x14ac:dyDescent="0.25">
      <c r="A120" s="15"/>
      <c r="B120" s="61"/>
      <c r="C120" s="15"/>
      <c r="D120" s="15"/>
    </row>
    <row r="121" spans="1:4" x14ac:dyDescent="0.25">
      <c r="A121" s="15"/>
      <c r="B121" s="61"/>
      <c r="C121" s="15"/>
      <c r="D121" s="15"/>
    </row>
    <row r="122" spans="1:4" x14ac:dyDescent="0.25">
      <c r="A122" s="15"/>
      <c r="B122" s="61"/>
      <c r="C122" s="15"/>
      <c r="D122" s="15"/>
    </row>
    <row r="123" spans="1:4" x14ac:dyDescent="0.25">
      <c r="A123" s="15"/>
      <c r="B123" s="61"/>
      <c r="C123" s="15"/>
      <c r="D123" s="15"/>
    </row>
    <row r="124" spans="1:4" x14ac:dyDescent="0.25">
      <c r="A124" s="15"/>
      <c r="B124" s="61"/>
      <c r="C124" s="15"/>
      <c r="D124" s="15"/>
    </row>
    <row r="125" spans="1:4" x14ac:dyDescent="0.25">
      <c r="A125" s="15"/>
      <c r="B125" s="61"/>
      <c r="C125" s="15"/>
      <c r="D125" s="15"/>
    </row>
    <row r="126" spans="1:4" x14ac:dyDescent="0.25">
      <c r="A126" s="15"/>
      <c r="B126" s="61"/>
      <c r="C126" s="15"/>
      <c r="D126" s="15"/>
    </row>
    <row r="127" spans="1:4" x14ac:dyDescent="0.25">
      <c r="A127" s="15"/>
      <c r="B127" s="61"/>
      <c r="C127" s="15"/>
      <c r="D127" s="15"/>
    </row>
    <row r="128" spans="1:4" x14ac:dyDescent="0.25">
      <c r="A128" s="15"/>
      <c r="B128" s="61"/>
      <c r="C128" s="15"/>
      <c r="D128" s="15"/>
    </row>
    <row r="129" spans="1:4" x14ac:dyDescent="0.25">
      <c r="A129" s="15"/>
      <c r="B129" s="61"/>
      <c r="C129" s="15"/>
      <c r="D129" s="15"/>
    </row>
    <row r="130" spans="1:4" x14ac:dyDescent="0.25">
      <c r="A130" s="15"/>
      <c r="B130" s="61"/>
      <c r="C130" s="15"/>
      <c r="D130" s="15"/>
    </row>
    <row r="131" spans="1:4" x14ac:dyDescent="0.25">
      <c r="A131" s="15"/>
      <c r="B131" s="61"/>
      <c r="C131" s="15"/>
      <c r="D131" s="15"/>
    </row>
    <row r="132" spans="1:4" x14ac:dyDescent="0.25">
      <c r="A132" s="15"/>
      <c r="B132" s="61"/>
      <c r="C132" s="15"/>
      <c r="D132" s="15"/>
    </row>
    <row r="133" spans="1:4" x14ac:dyDescent="0.25">
      <c r="A133" s="15"/>
      <c r="B133" s="61"/>
      <c r="C133" s="15"/>
      <c r="D133" s="15"/>
    </row>
    <row r="134" spans="1:4" x14ac:dyDescent="0.25">
      <c r="A134" s="15"/>
      <c r="B134" s="61"/>
      <c r="C134" s="15"/>
      <c r="D134" s="15"/>
    </row>
    <row r="135" spans="1:4" x14ac:dyDescent="0.25">
      <c r="A135" s="15"/>
      <c r="B135" s="61"/>
      <c r="C135" s="15"/>
      <c r="D135" s="15"/>
    </row>
    <row r="136" spans="1:4" x14ac:dyDescent="0.25">
      <c r="A136" s="15"/>
      <c r="B136" s="61"/>
      <c r="C136" s="15"/>
      <c r="D136" s="15"/>
    </row>
    <row r="137" spans="1:4" x14ac:dyDescent="0.25">
      <c r="A137" s="15"/>
      <c r="B137" s="61"/>
      <c r="C137" s="15"/>
      <c r="D137" s="15"/>
    </row>
    <row r="138" spans="1:4" x14ac:dyDescent="0.25">
      <c r="A138" s="15"/>
      <c r="B138" s="61"/>
      <c r="C138" s="15"/>
      <c r="D138" s="15"/>
    </row>
    <row r="139" spans="1:4" x14ac:dyDescent="0.25">
      <c r="A139" s="15"/>
      <c r="B139" s="61"/>
      <c r="C139" s="15"/>
      <c r="D139" s="15"/>
    </row>
    <row r="140" spans="1:4" x14ac:dyDescent="0.25">
      <c r="A140" s="15"/>
      <c r="B140" s="61"/>
      <c r="C140" s="15"/>
      <c r="D140" s="15"/>
    </row>
    <row r="141" spans="1:4" x14ac:dyDescent="0.25">
      <c r="A141" s="15"/>
      <c r="B141" s="61"/>
      <c r="C141" s="15"/>
      <c r="D141" s="15"/>
    </row>
    <row r="142" spans="1:4" x14ac:dyDescent="0.25">
      <c r="A142" s="15"/>
      <c r="B142" s="61"/>
      <c r="C142" s="15"/>
      <c r="D142" s="15"/>
    </row>
    <row r="143" spans="1:4" x14ac:dyDescent="0.25">
      <c r="A143" s="15"/>
      <c r="B143" s="61"/>
      <c r="C143" s="15"/>
      <c r="D143" s="15"/>
    </row>
    <row r="144" spans="1:4" x14ac:dyDescent="0.25">
      <c r="A144" s="15"/>
      <c r="B144" s="61"/>
      <c r="C144" s="15"/>
      <c r="D144" s="15"/>
    </row>
    <row r="145" spans="1:4" x14ac:dyDescent="0.25">
      <c r="A145" s="15"/>
      <c r="B145" s="61"/>
      <c r="C145" s="15"/>
      <c r="D145" s="15"/>
    </row>
    <row r="146" spans="1:4" x14ac:dyDescent="0.25">
      <c r="A146" s="15"/>
      <c r="B146" s="61"/>
      <c r="C146" s="15"/>
      <c r="D146" s="15"/>
    </row>
    <row r="147" spans="1:4" x14ac:dyDescent="0.25">
      <c r="A147" s="15"/>
      <c r="B147" s="61"/>
      <c r="C147" s="15"/>
      <c r="D147" s="15"/>
    </row>
    <row r="148" spans="1:4" x14ac:dyDescent="0.25">
      <c r="A148" s="15"/>
      <c r="B148" s="61"/>
      <c r="C148" s="15"/>
      <c r="D148" s="15"/>
    </row>
    <row r="149" spans="1:4" x14ac:dyDescent="0.25">
      <c r="A149" s="15"/>
      <c r="B149" s="61"/>
      <c r="C149" s="15"/>
      <c r="D149" s="15"/>
    </row>
    <row r="150" spans="1:4" x14ac:dyDescent="0.25">
      <c r="A150" s="15"/>
      <c r="B150" s="61"/>
      <c r="C150" s="15"/>
      <c r="D150" s="15"/>
    </row>
    <row r="151" spans="1:4" x14ac:dyDescent="0.25">
      <c r="A151" s="15"/>
      <c r="B151" s="61"/>
      <c r="C151" s="15"/>
      <c r="D151" s="15"/>
    </row>
    <row r="152" spans="1:4" x14ac:dyDescent="0.25">
      <c r="A152" s="15"/>
      <c r="B152" s="61"/>
      <c r="C152" s="15"/>
      <c r="D152" s="15"/>
    </row>
    <row r="153" spans="1:4" x14ac:dyDescent="0.25">
      <c r="A153" s="15"/>
      <c r="B153" s="61"/>
      <c r="C153" s="15"/>
      <c r="D153" s="15"/>
    </row>
    <row r="154" spans="1:4" x14ac:dyDescent="0.25">
      <c r="A154" s="15"/>
      <c r="B154" s="61"/>
      <c r="C154" s="15"/>
      <c r="D154" s="15"/>
    </row>
    <row r="155" spans="1:4" x14ac:dyDescent="0.25">
      <c r="A155" s="15"/>
      <c r="B155" s="61"/>
      <c r="C155" s="15"/>
      <c r="D155" s="15"/>
    </row>
    <row r="156" spans="1:4" x14ac:dyDescent="0.25">
      <c r="A156" s="15"/>
      <c r="B156" s="61"/>
      <c r="C156" s="15"/>
      <c r="D156" s="15"/>
    </row>
    <row r="157" spans="1:4" x14ac:dyDescent="0.25">
      <c r="A157" s="15"/>
      <c r="B157" s="61"/>
      <c r="C157" s="15"/>
      <c r="D157" s="15"/>
    </row>
    <row r="158" spans="1:4" x14ac:dyDescent="0.25">
      <c r="A158" s="15"/>
      <c r="B158" s="61"/>
      <c r="C158" s="15"/>
      <c r="D158" s="15"/>
    </row>
    <row r="159" spans="1:4" x14ac:dyDescent="0.25">
      <c r="A159" s="15"/>
      <c r="B159" s="61"/>
      <c r="C159" s="15"/>
      <c r="D159" s="15"/>
    </row>
    <row r="160" spans="1:4" x14ac:dyDescent="0.25">
      <c r="A160" s="15"/>
      <c r="B160" s="61"/>
      <c r="C160" s="15"/>
      <c r="D160" s="15"/>
    </row>
    <row r="161" spans="1:4" x14ac:dyDescent="0.25">
      <c r="A161" s="15"/>
      <c r="B161" s="61"/>
      <c r="C161" s="15"/>
      <c r="D161" s="15"/>
    </row>
    <row r="162" spans="1:4" x14ac:dyDescent="0.25">
      <c r="A162" s="15"/>
      <c r="B162" s="61"/>
      <c r="C162" s="15"/>
      <c r="D162" s="15"/>
    </row>
    <row r="163" spans="1:4" x14ac:dyDescent="0.25">
      <c r="A163" s="15"/>
      <c r="B163" s="61"/>
      <c r="C163" s="15"/>
      <c r="D163" s="15"/>
    </row>
    <row r="164" spans="1:4" x14ac:dyDescent="0.25">
      <c r="A164" s="15"/>
      <c r="B164" s="61"/>
      <c r="C164" s="15"/>
      <c r="D164" s="15"/>
    </row>
    <row r="165" spans="1:4" x14ac:dyDescent="0.25">
      <c r="A165" s="15"/>
      <c r="B165" s="61"/>
      <c r="C165" s="15"/>
      <c r="D165" s="15"/>
    </row>
    <row r="166" spans="1:4" x14ac:dyDescent="0.25">
      <c r="A166" s="15"/>
      <c r="B166" s="61"/>
      <c r="C166" s="15"/>
      <c r="D166" s="15"/>
    </row>
    <row r="167" spans="1:4" x14ac:dyDescent="0.25">
      <c r="A167" s="15"/>
      <c r="B167" s="61"/>
      <c r="C167" s="15"/>
      <c r="D167" s="15"/>
    </row>
    <row r="168" spans="1:4" x14ac:dyDescent="0.25">
      <c r="A168" s="15"/>
      <c r="B168" s="61"/>
      <c r="C168" s="15"/>
      <c r="D168" s="15"/>
    </row>
    <row r="169" spans="1:4" x14ac:dyDescent="0.25">
      <c r="A169" s="15"/>
      <c r="B169" s="61"/>
      <c r="C169" s="15"/>
      <c r="D169" s="15"/>
    </row>
    <row r="170" spans="1:4" x14ac:dyDescent="0.25">
      <c r="A170" s="15"/>
      <c r="B170" s="61"/>
      <c r="C170" s="15"/>
      <c r="D170" s="15"/>
    </row>
    <row r="171" spans="1:4" x14ac:dyDescent="0.25">
      <c r="A171" s="15"/>
      <c r="B171" s="61"/>
      <c r="C171" s="15"/>
      <c r="D171" s="15"/>
    </row>
    <row r="172" spans="1:4" x14ac:dyDescent="0.25">
      <c r="A172" s="15"/>
      <c r="B172" s="61"/>
      <c r="C172" s="15"/>
      <c r="D172" s="15"/>
    </row>
    <row r="173" spans="1:4" x14ac:dyDescent="0.25">
      <c r="A173" s="15"/>
      <c r="B173" s="61"/>
      <c r="C173" s="15"/>
      <c r="D173" s="15"/>
    </row>
    <row r="174" spans="1:4" x14ac:dyDescent="0.25">
      <c r="A174" s="15"/>
      <c r="B174" s="61"/>
      <c r="C174" s="15"/>
      <c r="D174" s="15"/>
    </row>
    <row r="175" spans="1:4" x14ac:dyDescent="0.25">
      <c r="A175" s="15"/>
      <c r="B175" s="61"/>
      <c r="C175" s="15"/>
      <c r="D175" s="15"/>
    </row>
    <row r="176" spans="1:4" x14ac:dyDescent="0.25">
      <c r="A176" s="15"/>
      <c r="B176" s="61"/>
      <c r="C176" s="15"/>
      <c r="D176" s="15"/>
    </row>
    <row r="177" spans="1:4" x14ac:dyDescent="0.25">
      <c r="A177" s="15"/>
      <c r="B177" s="61"/>
      <c r="C177" s="15"/>
      <c r="D177" s="15"/>
    </row>
    <row r="178" spans="1:4" x14ac:dyDescent="0.25">
      <c r="A178" s="15"/>
      <c r="B178" s="61"/>
      <c r="C178" s="15"/>
      <c r="D178" s="15"/>
    </row>
    <row r="179" spans="1:4" x14ac:dyDescent="0.25">
      <c r="A179" s="15"/>
      <c r="B179" s="61"/>
      <c r="C179" s="15"/>
      <c r="D179" s="15"/>
    </row>
    <row r="180" spans="1:4" x14ac:dyDescent="0.25">
      <c r="A180" s="15"/>
      <c r="B180" s="61"/>
      <c r="C180" s="15"/>
      <c r="D180" s="15"/>
    </row>
    <row r="181" spans="1:4" x14ac:dyDescent="0.25">
      <c r="A181" s="15"/>
      <c r="B181" s="61"/>
      <c r="C181" s="15"/>
      <c r="D181" s="15"/>
    </row>
    <row r="182" spans="1:4" x14ac:dyDescent="0.25">
      <c r="A182" s="15"/>
      <c r="B182" s="61"/>
      <c r="C182" s="15"/>
      <c r="D182" s="15"/>
    </row>
    <row r="183" spans="1:4" x14ac:dyDescent="0.25">
      <c r="A183" s="15"/>
      <c r="B183" s="61"/>
      <c r="C183" s="15"/>
      <c r="D183" s="15"/>
    </row>
    <row r="184" spans="1:4" x14ac:dyDescent="0.25">
      <c r="A184" s="15"/>
      <c r="B184" s="61"/>
      <c r="C184" s="15"/>
      <c r="D184" s="15"/>
    </row>
    <row r="185" spans="1:4" x14ac:dyDescent="0.25">
      <c r="A185" s="15"/>
      <c r="B185" s="61"/>
      <c r="C185" s="15"/>
      <c r="D185" s="15"/>
    </row>
    <row r="186" spans="1:4" x14ac:dyDescent="0.25">
      <c r="A186" s="15"/>
      <c r="B186" s="61"/>
      <c r="C186" s="15"/>
      <c r="D186" s="15"/>
    </row>
    <row r="187" spans="1:4" x14ac:dyDescent="0.25">
      <c r="A187" s="15"/>
      <c r="B187" s="61"/>
      <c r="C187" s="15"/>
      <c r="D187" s="15"/>
    </row>
    <row r="188" spans="1:4" x14ac:dyDescent="0.25">
      <c r="A188" s="15"/>
      <c r="B188" s="61"/>
      <c r="C188" s="15"/>
      <c r="D188" s="15"/>
    </row>
    <row r="189" spans="1:4" x14ac:dyDescent="0.25">
      <c r="A189" s="15"/>
      <c r="B189" s="61"/>
      <c r="C189" s="15"/>
      <c r="D189" s="15"/>
    </row>
    <row r="190" spans="1:4" x14ac:dyDescent="0.25">
      <c r="A190" s="15"/>
      <c r="B190" s="61"/>
      <c r="C190" s="15"/>
      <c r="D190" s="15"/>
    </row>
    <row r="191" spans="1:4" x14ac:dyDescent="0.25">
      <c r="A191" s="15"/>
      <c r="B191" s="61"/>
      <c r="C191" s="15"/>
      <c r="D191" s="15"/>
    </row>
    <row r="192" spans="1:4" x14ac:dyDescent="0.25">
      <c r="A192" s="15"/>
      <c r="B192" s="61"/>
      <c r="C192" s="15"/>
      <c r="D192" s="15"/>
    </row>
    <row r="193" spans="1:4" x14ac:dyDescent="0.25">
      <c r="A193" s="15"/>
      <c r="B193" s="61"/>
      <c r="C193" s="15"/>
      <c r="D193" s="15"/>
    </row>
    <row r="194" spans="1:4" x14ac:dyDescent="0.25">
      <c r="A194" s="15"/>
      <c r="B194" s="61"/>
      <c r="C194" s="15"/>
      <c r="D194" s="15"/>
    </row>
    <row r="195" spans="1:4" x14ac:dyDescent="0.25">
      <c r="A195" s="15"/>
      <c r="B195" s="61"/>
      <c r="C195" s="15"/>
      <c r="D195" s="15"/>
    </row>
    <row r="196" spans="1:4" x14ac:dyDescent="0.25">
      <c r="A196" s="15"/>
      <c r="B196" s="61"/>
      <c r="C196" s="15"/>
      <c r="D196" s="15"/>
    </row>
    <row r="197" spans="1:4" x14ac:dyDescent="0.25">
      <c r="A197" s="15"/>
      <c r="B197" s="61"/>
      <c r="C197" s="15"/>
      <c r="D197" s="15"/>
    </row>
    <row r="198" spans="1:4" x14ac:dyDescent="0.25">
      <c r="A198" s="15"/>
      <c r="B198" s="61"/>
      <c r="C198" s="15"/>
      <c r="D198" s="15"/>
    </row>
    <row r="199" spans="1:4" x14ac:dyDescent="0.25">
      <c r="A199" s="15"/>
      <c r="B199" s="61"/>
      <c r="C199" s="15"/>
      <c r="D199" s="15"/>
    </row>
    <row r="200" spans="1:4" x14ac:dyDescent="0.25">
      <c r="A200" s="15"/>
      <c r="B200" s="61"/>
      <c r="C200" s="15"/>
      <c r="D200" s="15"/>
    </row>
    <row r="201" spans="1:4" x14ac:dyDescent="0.25">
      <c r="A201" s="15"/>
      <c r="B201" s="61"/>
      <c r="C201" s="15"/>
      <c r="D201" s="15"/>
    </row>
    <row r="202" spans="1:4" x14ac:dyDescent="0.25">
      <c r="A202" s="15"/>
      <c r="B202" s="61"/>
      <c r="C202" s="15"/>
      <c r="D202" s="15"/>
    </row>
    <row r="203" spans="1:4" x14ac:dyDescent="0.25">
      <c r="A203" s="15"/>
      <c r="B203" s="61"/>
      <c r="C203" s="15"/>
      <c r="D203" s="15"/>
    </row>
    <row r="204" spans="1:4" x14ac:dyDescent="0.25">
      <c r="A204" s="15"/>
      <c r="B204" s="61"/>
      <c r="C204" s="15"/>
      <c r="D204" s="15"/>
    </row>
    <row r="205" spans="1:4" x14ac:dyDescent="0.25">
      <c r="A205" s="15"/>
      <c r="B205" s="61"/>
      <c r="C205" s="15"/>
      <c r="D205" s="15"/>
    </row>
    <row r="206" spans="1:4" x14ac:dyDescent="0.25">
      <c r="A206" s="15"/>
      <c r="B206" s="61"/>
      <c r="C206" s="15"/>
      <c r="D206" s="15"/>
    </row>
    <row r="207" spans="1:4" x14ac:dyDescent="0.25">
      <c r="A207" s="15"/>
      <c r="B207" s="61"/>
      <c r="C207" s="15"/>
      <c r="D207" s="15"/>
    </row>
    <row r="208" spans="1:4" x14ac:dyDescent="0.25">
      <c r="A208" s="15"/>
      <c r="B208" s="61"/>
      <c r="C208" s="15"/>
      <c r="D208" s="15"/>
    </row>
    <row r="209" spans="1:4" x14ac:dyDescent="0.25">
      <c r="A209" s="15"/>
      <c r="B209" s="61"/>
      <c r="C209" s="15"/>
      <c r="D209" s="15"/>
    </row>
    <row r="210" spans="1:4" x14ac:dyDescent="0.25">
      <c r="A210" s="15"/>
      <c r="B210" s="61"/>
      <c r="C210" s="15"/>
      <c r="D210" s="15"/>
    </row>
    <row r="211" spans="1:4" x14ac:dyDescent="0.25">
      <c r="A211" s="15"/>
      <c r="B211" s="61"/>
      <c r="C211" s="15"/>
      <c r="D211" s="15"/>
    </row>
    <row r="212" spans="1:4" x14ac:dyDescent="0.25">
      <c r="A212" s="15"/>
      <c r="B212" s="61"/>
      <c r="C212" s="15"/>
      <c r="D212" s="15"/>
    </row>
    <row r="213" spans="1:4" x14ac:dyDescent="0.25">
      <c r="A213" s="15"/>
      <c r="B213" s="61"/>
      <c r="C213" s="15"/>
      <c r="D213" s="15"/>
    </row>
    <row r="214" spans="1:4" x14ac:dyDescent="0.25">
      <c r="A214" s="15"/>
      <c r="B214" s="61"/>
      <c r="C214" s="15"/>
      <c r="D214" s="15"/>
    </row>
    <row r="215" spans="1:4" x14ac:dyDescent="0.25">
      <c r="A215" s="15"/>
      <c r="B215" s="61"/>
      <c r="C215" s="15"/>
      <c r="D215" s="15"/>
    </row>
    <row r="216" spans="1:4" x14ac:dyDescent="0.25">
      <c r="A216" s="15"/>
      <c r="B216" s="61"/>
      <c r="C216" s="15"/>
      <c r="D216" s="15"/>
    </row>
    <row r="217" spans="1:4" x14ac:dyDescent="0.25">
      <c r="A217" s="15"/>
      <c r="B217" s="61"/>
      <c r="C217" s="15"/>
      <c r="D217" s="15"/>
    </row>
    <row r="218" spans="1:4" x14ac:dyDescent="0.25">
      <c r="A218" s="15"/>
      <c r="B218" s="61"/>
      <c r="C218" s="15"/>
      <c r="D218" s="15"/>
    </row>
    <row r="219" spans="1:4" x14ac:dyDescent="0.25">
      <c r="A219" s="15"/>
      <c r="B219" s="61"/>
      <c r="C219" s="15"/>
      <c r="D219" s="15"/>
    </row>
    <row r="220" spans="1:4" x14ac:dyDescent="0.25">
      <c r="A220" s="15"/>
      <c r="B220" s="61"/>
      <c r="C220" s="15"/>
      <c r="D220" s="15"/>
    </row>
    <row r="221" spans="1:4" x14ac:dyDescent="0.25">
      <c r="A221" s="15"/>
      <c r="B221" s="61"/>
      <c r="C221" s="15"/>
      <c r="D221" s="15"/>
    </row>
    <row r="222" spans="1:4" x14ac:dyDescent="0.25">
      <c r="A222" s="15"/>
      <c r="B222" s="61"/>
      <c r="C222" s="15"/>
      <c r="D222" s="15"/>
    </row>
    <row r="223" spans="1:4" x14ac:dyDescent="0.25">
      <c r="A223" s="15"/>
      <c r="B223" s="61"/>
      <c r="C223" s="15"/>
      <c r="D223" s="15"/>
    </row>
    <row r="224" spans="1:4" x14ac:dyDescent="0.25">
      <c r="A224" s="15"/>
      <c r="B224" s="61"/>
      <c r="C224" s="15"/>
      <c r="D224" s="15"/>
    </row>
    <row r="225" spans="1:4" x14ac:dyDescent="0.25">
      <c r="A225" s="15"/>
      <c r="B225" s="61"/>
      <c r="C225" s="15"/>
      <c r="D225" s="15"/>
    </row>
    <row r="226" spans="1:4" x14ac:dyDescent="0.25">
      <c r="A226" s="15"/>
      <c r="B226" s="61"/>
      <c r="C226" s="15"/>
      <c r="D226" s="15"/>
    </row>
    <row r="227" spans="1:4" x14ac:dyDescent="0.25">
      <c r="A227" s="15"/>
      <c r="B227" s="61"/>
      <c r="C227" s="15"/>
      <c r="D227" s="15"/>
    </row>
    <row r="228" spans="1:4" x14ac:dyDescent="0.25">
      <c r="A228" s="15"/>
      <c r="B228" s="61"/>
      <c r="C228" s="15"/>
      <c r="D228" s="15"/>
    </row>
    <row r="229" spans="1:4" x14ac:dyDescent="0.25">
      <c r="A229" s="15"/>
      <c r="B229" s="61"/>
      <c r="C229" s="15"/>
      <c r="D229" s="15"/>
    </row>
    <row r="230" spans="1:4" x14ac:dyDescent="0.25">
      <c r="A230" s="15"/>
      <c r="B230" s="61"/>
      <c r="C230" s="15"/>
      <c r="D230" s="15"/>
    </row>
    <row r="231" spans="1:4" x14ac:dyDescent="0.25">
      <c r="A231" s="15"/>
      <c r="B231" s="61"/>
      <c r="C231" s="15"/>
      <c r="D231" s="15"/>
    </row>
    <row r="232" spans="1:4" x14ac:dyDescent="0.25">
      <c r="A232" s="15"/>
      <c r="B232" s="61"/>
      <c r="C232" s="15"/>
      <c r="D232" s="15"/>
    </row>
    <row r="233" spans="1:4" x14ac:dyDescent="0.25">
      <c r="A233" s="15"/>
      <c r="B233" s="61"/>
      <c r="C233" s="15"/>
      <c r="D233" s="15"/>
    </row>
    <row r="234" spans="1:4" x14ac:dyDescent="0.25">
      <c r="A234" s="15"/>
      <c r="B234" s="61"/>
      <c r="C234" s="15"/>
      <c r="D234" s="15"/>
    </row>
    <row r="235" spans="1:4" x14ac:dyDescent="0.25">
      <c r="A235" s="15"/>
      <c r="B235" s="61"/>
      <c r="C235" s="15"/>
      <c r="D235" s="15"/>
    </row>
    <row r="236" spans="1:4" x14ac:dyDescent="0.25">
      <c r="A236" s="15"/>
      <c r="B236" s="61"/>
      <c r="C236" s="15"/>
      <c r="D236" s="15"/>
    </row>
    <row r="237" spans="1:4" x14ac:dyDescent="0.25">
      <c r="A237" s="15"/>
      <c r="B237" s="61"/>
      <c r="C237" s="15"/>
      <c r="D237" s="15"/>
    </row>
    <row r="238" spans="1:4" x14ac:dyDescent="0.25">
      <c r="A238" s="15"/>
      <c r="B238" s="61"/>
      <c r="C238" s="15"/>
      <c r="D238" s="15"/>
    </row>
    <row r="239" spans="1:4" x14ac:dyDescent="0.25">
      <c r="A239" s="15"/>
      <c r="B239" s="61"/>
      <c r="C239" s="15"/>
      <c r="D239" s="15"/>
    </row>
    <row r="240" spans="1:4" x14ac:dyDescent="0.25">
      <c r="A240" s="15"/>
      <c r="B240" s="61"/>
      <c r="C240" s="15"/>
      <c r="D240" s="15"/>
    </row>
    <row r="241" spans="1:4" x14ac:dyDescent="0.25">
      <c r="A241" s="15"/>
      <c r="B241" s="61"/>
      <c r="C241" s="15"/>
      <c r="D241" s="15"/>
    </row>
    <row r="242" spans="1:4" x14ac:dyDescent="0.25">
      <c r="A242" s="15"/>
      <c r="B242" s="61"/>
      <c r="C242" s="15"/>
      <c r="D242" s="15"/>
    </row>
    <row r="243" spans="1:4" x14ac:dyDescent="0.25">
      <c r="A243" s="15"/>
      <c r="B243" s="61"/>
      <c r="C243" s="15"/>
      <c r="D243" s="15"/>
    </row>
    <row r="244" spans="1:4" x14ac:dyDescent="0.25">
      <c r="A244" s="15"/>
      <c r="B244" s="61"/>
      <c r="C244" s="15"/>
      <c r="D244" s="15"/>
    </row>
    <row r="245" spans="1:4" x14ac:dyDescent="0.25">
      <c r="A245" s="15"/>
      <c r="B245" s="61"/>
      <c r="C245" s="15"/>
      <c r="D245" s="15"/>
    </row>
    <row r="246" spans="1:4" x14ac:dyDescent="0.25">
      <c r="A246" s="15"/>
      <c r="B246" s="61"/>
      <c r="C246" s="15"/>
      <c r="D246" s="15"/>
    </row>
    <row r="247" spans="1:4" x14ac:dyDescent="0.25">
      <c r="A247" s="15"/>
      <c r="B247" s="61"/>
      <c r="C247" s="15"/>
      <c r="D247" s="15"/>
    </row>
    <row r="248" spans="1:4" x14ac:dyDescent="0.25">
      <c r="A248" s="15"/>
      <c r="B248" s="61"/>
      <c r="C248" s="15"/>
      <c r="D248" s="15"/>
    </row>
    <row r="249" spans="1:4" x14ac:dyDescent="0.25">
      <c r="A249" s="15"/>
      <c r="B249" s="61"/>
      <c r="C249" s="15"/>
      <c r="D249" s="15"/>
    </row>
    <row r="250" spans="1:4" x14ac:dyDescent="0.25">
      <c r="A250" s="15"/>
      <c r="B250" s="61"/>
      <c r="C250" s="15"/>
      <c r="D250" s="15"/>
    </row>
    <row r="251" spans="1:4" x14ac:dyDescent="0.25">
      <c r="A251" s="15"/>
      <c r="B251" s="61"/>
      <c r="C251" s="15"/>
      <c r="D251" s="15"/>
    </row>
    <row r="252" spans="1:4" x14ac:dyDescent="0.25">
      <c r="A252" s="15"/>
      <c r="B252" s="61"/>
      <c r="C252" s="15"/>
      <c r="D252" s="15"/>
    </row>
    <row r="253" spans="1:4" x14ac:dyDescent="0.25">
      <c r="A253" s="15"/>
      <c r="B253" s="61"/>
      <c r="C253" s="15"/>
      <c r="D253" s="15"/>
    </row>
    <row r="254" spans="1:4" x14ac:dyDescent="0.25">
      <c r="A254" s="15"/>
      <c r="B254" s="61"/>
      <c r="C254" s="15"/>
      <c r="D254" s="15"/>
    </row>
    <row r="255" spans="1:4" x14ac:dyDescent="0.25">
      <c r="A255" s="15"/>
      <c r="B255" s="61"/>
      <c r="C255" s="15"/>
      <c r="D255" s="15"/>
    </row>
    <row r="256" spans="1:4" x14ac:dyDescent="0.25">
      <c r="A256" s="15"/>
      <c r="B256" s="61"/>
      <c r="C256" s="15"/>
      <c r="D256" s="15"/>
    </row>
    <row r="257" spans="1:4" x14ac:dyDescent="0.25">
      <c r="A257" s="15"/>
      <c r="B257" s="61"/>
      <c r="C257" s="15"/>
      <c r="D257" s="15"/>
    </row>
    <row r="258" spans="1:4" x14ac:dyDescent="0.25">
      <c r="A258" s="15"/>
      <c r="B258" s="61"/>
      <c r="C258" s="15"/>
      <c r="D258" s="15"/>
    </row>
    <row r="259" spans="1:4" x14ac:dyDescent="0.25">
      <c r="A259" s="15"/>
      <c r="B259" s="61"/>
      <c r="C259" s="15"/>
      <c r="D259" s="15"/>
    </row>
    <row r="260" spans="1:4" x14ac:dyDescent="0.25">
      <c r="A260" s="15"/>
      <c r="B260" s="61"/>
      <c r="C260" s="15"/>
      <c r="D260" s="15"/>
    </row>
    <row r="261" spans="1:4" x14ac:dyDescent="0.25">
      <c r="A261" s="15"/>
      <c r="B261" s="61"/>
      <c r="C261" s="15"/>
      <c r="D261" s="15"/>
    </row>
    <row r="262" spans="1:4" x14ac:dyDescent="0.25">
      <c r="A262" s="15"/>
      <c r="B262" s="61"/>
      <c r="C262" s="15"/>
      <c r="D262" s="15"/>
    </row>
    <row r="263" spans="1:4" x14ac:dyDescent="0.25">
      <c r="A263" s="15"/>
      <c r="B263" s="61"/>
      <c r="C263" s="15"/>
      <c r="D263" s="15"/>
    </row>
    <row r="264" spans="1:4" x14ac:dyDescent="0.25">
      <c r="A264" s="15"/>
      <c r="B264" s="61"/>
      <c r="C264" s="15"/>
      <c r="D264" s="15"/>
    </row>
    <row r="265" spans="1:4" x14ac:dyDescent="0.25">
      <c r="A265" s="15"/>
      <c r="B265" s="61"/>
      <c r="C265" s="15"/>
      <c r="D265" s="15"/>
    </row>
    <row r="266" spans="1:4" x14ac:dyDescent="0.25">
      <c r="A266" s="15"/>
      <c r="B266" s="61"/>
      <c r="C266" s="15"/>
      <c r="D266" s="15"/>
    </row>
    <row r="267" spans="1:4" x14ac:dyDescent="0.25">
      <c r="A267" s="15"/>
      <c r="B267" s="61"/>
      <c r="C267" s="15"/>
      <c r="D267" s="15"/>
    </row>
    <row r="268" spans="1:4" x14ac:dyDescent="0.25">
      <c r="A268" s="15"/>
      <c r="B268" s="61"/>
      <c r="C268" s="15"/>
      <c r="D268" s="15"/>
    </row>
    <row r="269" spans="1:4" x14ac:dyDescent="0.25">
      <c r="A269" s="15"/>
      <c r="B269" s="61"/>
      <c r="C269" s="15"/>
      <c r="D269" s="15"/>
    </row>
    <row r="270" spans="1:4" x14ac:dyDescent="0.25">
      <c r="A270" s="15"/>
      <c r="B270" s="61"/>
      <c r="C270" s="15"/>
      <c r="D270" s="15"/>
    </row>
    <row r="271" spans="1:4" x14ac:dyDescent="0.25">
      <c r="A271" s="15"/>
      <c r="B271" s="61"/>
      <c r="C271" s="15"/>
      <c r="D271" s="15"/>
    </row>
    <row r="272" spans="1:4" x14ac:dyDescent="0.25">
      <c r="A272" s="15"/>
      <c r="B272" s="61"/>
      <c r="C272" s="15"/>
      <c r="D272" s="15"/>
    </row>
    <row r="273" spans="1:4" x14ac:dyDescent="0.25">
      <c r="A273" s="15"/>
      <c r="B273" s="61"/>
      <c r="C273" s="15"/>
      <c r="D273" s="15"/>
    </row>
    <row r="274" spans="1:4" x14ac:dyDescent="0.25">
      <c r="A274" s="15"/>
      <c r="B274" s="61"/>
      <c r="C274" s="15"/>
      <c r="D274" s="15"/>
    </row>
    <row r="275" spans="1:4" x14ac:dyDescent="0.25">
      <c r="A275" s="15"/>
      <c r="B275" s="61"/>
      <c r="C275" s="15"/>
      <c r="D275" s="15"/>
    </row>
    <row r="276" spans="1:4" x14ac:dyDescent="0.25">
      <c r="A276" s="15"/>
      <c r="B276" s="61"/>
      <c r="C276" s="15"/>
      <c r="D276" s="15"/>
    </row>
    <row r="277" spans="1:4" x14ac:dyDescent="0.25">
      <c r="A277" s="15"/>
      <c r="B277" s="61"/>
      <c r="C277" s="15"/>
      <c r="D277" s="15"/>
    </row>
    <row r="278" spans="1:4" x14ac:dyDescent="0.25">
      <c r="A278" s="15"/>
      <c r="B278" s="61"/>
      <c r="C278" s="15"/>
      <c r="D278" s="15"/>
    </row>
    <row r="279" spans="1:4" x14ac:dyDescent="0.25">
      <c r="A279" s="15"/>
      <c r="B279" s="61"/>
      <c r="C279" s="15"/>
      <c r="D279" s="15"/>
    </row>
    <row r="280" spans="1:4" x14ac:dyDescent="0.25">
      <c r="A280" s="15"/>
      <c r="B280" s="61"/>
      <c r="C280" s="15"/>
      <c r="D280" s="15"/>
    </row>
    <row r="281" spans="1:4" x14ac:dyDescent="0.25">
      <c r="A281" s="15"/>
      <c r="B281" s="61"/>
      <c r="C281" s="15"/>
      <c r="D281" s="15"/>
    </row>
    <row r="282" spans="1:4" x14ac:dyDescent="0.25">
      <c r="A282" s="15"/>
      <c r="B282" s="61"/>
      <c r="C282" s="15"/>
      <c r="D282" s="15"/>
    </row>
    <row r="283" spans="1:4" x14ac:dyDescent="0.25">
      <c r="A283" s="15"/>
      <c r="B283" s="61"/>
      <c r="C283" s="15"/>
      <c r="D283" s="15"/>
    </row>
    <row r="284" spans="1:4" x14ac:dyDescent="0.25">
      <c r="A284" s="15"/>
      <c r="B284" s="61"/>
      <c r="C284" s="15"/>
      <c r="D284" s="15"/>
    </row>
    <row r="285" spans="1:4" x14ac:dyDescent="0.25">
      <c r="A285" s="15"/>
      <c r="B285" s="61"/>
      <c r="C285" s="15"/>
      <c r="D285" s="15"/>
    </row>
    <row r="286" spans="1:4" x14ac:dyDescent="0.25">
      <c r="A286" s="15"/>
      <c r="B286" s="61"/>
      <c r="C286" s="15"/>
      <c r="D286" s="15"/>
    </row>
    <row r="287" spans="1:4" x14ac:dyDescent="0.25">
      <c r="A287" s="15"/>
      <c r="B287" s="61"/>
      <c r="C287" s="15"/>
      <c r="D287" s="15"/>
    </row>
    <row r="288" spans="1:4" x14ac:dyDescent="0.25">
      <c r="A288" s="15"/>
      <c r="B288" s="61"/>
      <c r="C288" s="15"/>
      <c r="D288" s="15"/>
    </row>
    <row r="289" spans="1:4" x14ac:dyDescent="0.25">
      <c r="A289" s="15"/>
      <c r="B289" s="61"/>
      <c r="C289" s="15"/>
      <c r="D289" s="15"/>
    </row>
    <row r="290" spans="1:4" x14ac:dyDescent="0.25">
      <c r="A290" s="15"/>
      <c r="B290" s="61"/>
      <c r="C290" s="15"/>
      <c r="D290" s="15"/>
    </row>
    <row r="291" spans="1:4" x14ac:dyDescent="0.25">
      <c r="A291" s="15"/>
      <c r="B291" s="61"/>
      <c r="C291" s="15"/>
      <c r="D291" s="15"/>
    </row>
    <row r="292" spans="1:4" x14ac:dyDescent="0.25">
      <c r="A292" s="15"/>
      <c r="B292" s="61"/>
      <c r="C292" s="15"/>
      <c r="D292" s="15"/>
    </row>
    <row r="293" spans="1:4" x14ac:dyDescent="0.25">
      <c r="A293" s="15"/>
      <c r="B293" s="61"/>
      <c r="C293" s="15"/>
      <c r="D293" s="15"/>
    </row>
    <row r="294" spans="1:4" x14ac:dyDescent="0.25">
      <c r="A294" s="15"/>
      <c r="B294" s="61"/>
      <c r="C294" s="15"/>
      <c r="D294" s="15"/>
    </row>
    <row r="295" spans="1:4" x14ac:dyDescent="0.25">
      <c r="A295" s="15"/>
      <c r="B295" s="61"/>
      <c r="C295" s="15"/>
      <c r="D295" s="15"/>
    </row>
    <row r="296" spans="1:4" x14ac:dyDescent="0.25">
      <c r="A296" s="15"/>
      <c r="B296" s="61"/>
      <c r="C296" s="15"/>
      <c r="D296" s="15"/>
    </row>
    <row r="297" spans="1:4" x14ac:dyDescent="0.25">
      <c r="A297" s="15"/>
      <c r="B297" s="61"/>
      <c r="C297" s="15"/>
      <c r="D297" s="15"/>
    </row>
    <row r="298" spans="1:4" x14ac:dyDescent="0.25">
      <c r="A298" s="15"/>
      <c r="B298" s="61"/>
      <c r="C298" s="15"/>
      <c r="D298" s="15"/>
    </row>
    <row r="299" spans="1:4" x14ac:dyDescent="0.25">
      <c r="A299" s="15"/>
      <c r="B299" s="61"/>
      <c r="C299" s="15"/>
      <c r="D299" s="15"/>
    </row>
    <row r="300" spans="1:4" x14ac:dyDescent="0.25">
      <c r="A300" s="15"/>
      <c r="B300" s="61"/>
      <c r="C300" s="15"/>
      <c r="D300" s="15"/>
    </row>
    <row r="301" spans="1:4" x14ac:dyDescent="0.25">
      <c r="A301" s="15"/>
      <c r="B301" s="61"/>
      <c r="C301" s="15"/>
      <c r="D301" s="15"/>
    </row>
    <row r="302" spans="1:4" x14ac:dyDescent="0.25">
      <c r="A302" s="15"/>
      <c r="B302" s="61"/>
      <c r="C302" s="15"/>
      <c r="D302" s="15"/>
    </row>
    <row r="303" spans="1:4" x14ac:dyDescent="0.25">
      <c r="A303" s="15"/>
      <c r="B303" s="61"/>
      <c r="C303" s="15"/>
      <c r="D303" s="15"/>
    </row>
    <row r="304" spans="1:4" x14ac:dyDescent="0.25">
      <c r="A304" s="15"/>
      <c r="B304" s="61"/>
      <c r="C304" s="15"/>
      <c r="D304" s="15"/>
    </row>
    <row r="305" spans="1:4" x14ac:dyDescent="0.25">
      <c r="A305" s="15"/>
      <c r="B305" s="61"/>
      <c r="C305" s="15"/>
      <c r="D305" s="15"/>
    </row>
    <row r="306" spans="1:4" x14ac:dyDescent="0.25">
      <c r="A306" s="15"/>
      <c r="B306" s="61"/>
      <c r="C306" s="15"/>
      <c r="D306" s="15"/>
    </row>
    <row r="307" spans="1:4" x14ac:dyDescent="0.25">
      <c r="A307" s="15"/>
      <c r="B307" s="61"/>
      <c r="C307" s="15"/>
      <c r="D307" s="15"/>
    </row>
    <row r="308" spans="1:4" x14ac:dyDescent="0.25">
      <c r="A308" s="15"/>
      <c r="B308" s="61"/>
      <c r="C308" s="15"/>
      <c r="D308" s="15"/>
    </row>
    <row r="309" spans="1:4" x14ac:dyDescent="0.25">
      <c r="A309" s="15"/>
      <c r="B309" s="61"/>
      <c r="C309" s="15"/>
      <c r="D309" s="15"/>
    </row>
    <row r="310" spans="1:4" x14ac:dyDescent="0.25">
      <c r="A310" s="15"/>
      <c r="B310" s="61"/>
      <c r="C310" s="15"/>
      <c r="D310" s="15"/>
    </row>
    <row r="311" spans="1:4" x14ac:dyDescent="0.25">
      <c r="A311" s="15"/>
      <c r="B311" s="61"/>
      <c r="C311" s="15"/>
      <c r="D311" s="15"/>
    </row>
    <row r="312" spans="1:4" x14ac:dyDescent="0.25">
      <c r="A312" s="15"/>
      <c r="B312" s="61"/>
      <c r="C312" s="15"/>
      <c r="D312" s="15"/>
    </row>
    <row r="313" spans="1:4" x14ac:dyDescent="0.25">
      <c r="A313" s="15"/>
      <c r="B313" s="61"/>
      <c r="C313" s="15"/>
      <c r="D313" s="15"/>
    </row>
    <row r="314" spans="1:4" x14ac:dyDescent="0.25">
      <c r="A314" s="15"/>
      <c r="B314" s="61"/>
      <c r="C314" s="15"/>
      <c r="D314" s="15"/>
    </row>
    <row r="315" spans="1:4" x14ac:dyDescent="0.25">
      <c r="A315" s="15"/>
      <c r="B315" s="61"/>
      <c r="C315" s="15"/>
      <c r="D315" s="15"/>
    </row>
    <row r="316" spans="1:4" x14ac:dyDescent="0.25">
      <c r="A316" s="15"/>
      <c r="B316" s="61"/>
      <c r="C316" s="15"/>
      <c r="D316" s="15"/>
    </row>
    <row r="317" spans="1:4" x14ac:dyDescent="0.25">
      <c r="A317" s="15"/>
      <c r="B317" s="61"/>
      <c r="C317" s="15"/>
      <c r="D317" s="15"/>
    </row>
    <row r="318" spans="1:4" x14ac:dyDescent="0.25">
      <c r="A318" s="15"/>
      <c r="B318" s="61"/>
      <c r="C318" s="15"/>
      <c r="D318" s="15"/>
    </row>
    <row r="319" spans="1:4" x14ac:dyDescent="0.25">
      <c r="A319" s="15"/>
      <c r="B319" s="61"/>
      <c r="C319" s="15"/>
      <c r="D319" s="15"/>
    </row>
    <row r="320" spans="1:4" x14ac:dyDescent="0.25">
      <c r="A320" s="15"/>
      <c r="B320" s="61"/>
      <c r="C320" s="15"/>
      <c r="D320" s="15"/>
    </row>
    <row r="321" spans="1:4" x14ac:dyDescent="0.25">
      <c r="A321" s="15"/>
      <c r="B321" s="61"/>
      <c r="C321" s="15"/>
      <c r="D321" s="15"/>
    </row>
    <row r="322" spans="1:4" x14ac:dyDescent="0.25">
      <c r="A322" s="15"/>
      <c r="B322" s="61"/>
      <c r="C322" s="15"/>
      <c r="D322" s="15"/>
    </row>
    <row r="323" spans="1:4" x14ac:dyDescent="0.25">
      <c r="A323" s="15"/>
      <c r="B323" s="61"/>
      <c r="C323" s="15"/>
      <c r="D323" s="15"/>
    </row>
    <row r="324" spans="1:4" x14ac:dyDescent="0.25">
      <c r="A324" s="15"/>
      <c r="B324" s="61"/>
      <c r="C324" s="15"/>
      <c r="D324" s="15"/>
    </row>
    <row r="325" spans="1:4" x14ac:dyDescent="0.25">
      <c r="A325" s="15"/>
      <c r="B325" s="61"/>
      <c r="C325" s="15"/>
      <c r="D325" s="15"/>
    </row>
    <row r="326" spans="1:4" x14ac:dyDescent="0.25">
      <c r="A326" s="15"/>
      <c r="B326" s="61"/>
      <c r="C326" s="15"/>
      <c r="D326" s="15"/>
    </row>
    <row r="327" spans="1:4" x14ac:dyDescent="0.25">
      <c r="A327" s="15"/>
      <c r="B327" s="61"/>
      <c r="C327" s="15"/>
      <c r="D327" s="15"/>
    </row>
    <row r="328" spans="1:4" x14ac:dyDescent="0.25">
      <c r="A328" s="15"/>
      <c r="B328" s="61"/>
      <c r="C328" s="15"/>
      <c r="D328" s="15"/>
    </row>
    <row r="329" spans="1:4" x14ac:dyDescent="0.25">
      <c r="A329" s="15"/>
      <c r="B329" s="61"/>
      <c r="C329" s="15"/>
      <c r="D329" s="15"/>
    </row>
    <row r="330" spans="1:4" x14ac:dyDescent="0.25">
      <c r="A330" s="15"/>
      <c r="B330" s="61"/>
      <c r="C330" s="15"/>
      <c r="D330" s="15"/>
    </row>
    <row r="331" spans="1:4" x14ac:dyDescent="0.25">
      <c r="A331" s="15"/>
      <c r="B331" s="61"/>
      <c r="C331" s="15"/>
      <c r="D331" s="15"/>
    </row>
    <row r="332" spans="1:4" x14ac:dyDescent="0.25">
      <c r="A332" s="15"/>
      <c r="B332" s="61"/>
      <c r="C332" s="15"/>
      <c r="D332" s="15"/>
    </row>
    <row r="333" spans="1:4" x14ac:dyDescent="0.25">
      <c r="A333" s="15"/>
      <c r="B333" s="61"/>
      <c r="C333" s="15"/>
      <c r="D333" s="15"/>
    </row>
    <row r="334" spans="1:4" x14ac:dyDescent="0.25">
      <c r="A334" s="15"/>
      <c r="B334" s="61"/>
      <c r="C334" s="15"/>
      <c r="D334" s="15"/>
    </row>
    <row r="335" spans="1:4" x14ac:dyDescent="0.25">
      <c r="A335" s="15"/>
      <c r="B335" s="61"/>
      <c r="C335" s="15"/>
      <c r="D335" s="15"/>
    </row>
    <row r="336" spans="1:4" x14ac:dyDescent="0.25">
      <c r="A336" s="15"/>
      <c r="B336" s="61"/>
      <c r="C336" s="15"/>
      <c r="D336" s="15"/>
    </row>
    <row r="337" spans="1:4" x14ac:dyDescent="0.25">
      <c r="A337" s="15"/>
      <c r="B337" s="61"/>
      <c r="C337" s="15"/>
      <c r="D337" s="15"/>
    </row>
    <row r="338" spans="1:4" x14ac:dyDescent="0.25">
      <c r="A338" s="15"/>
      <c r="B338" s="61"/>
      <c r="C338" s="15"/>
      <c r="D338" s="15"/>
    </row>
    <row r="339" spans="1:4" x14ac:dyDescent="0.25">
      <c r="A339" s="15"/>
      <c r="B339" s="61"/>
      <c r="C339" s="15"/>
      <c r="D339" s="15"/>
    </row>
    <row r="340" spans="1:4" x14ac:dyDescent="0.25">
      <c r="A340" s="15"/>
      <c r="B340" s="61"/>
      <c r="C340" s="15"/>
      <c r="D340" s="15"/>
    </row>
    <row r="341" spans="1:4" x14ac:dyDescent="0.25">
      <c r="A341" s="15"/>
      <c r="B341" s="61"/>
      <c r="C341" s="15"/>
      <c r="D341" s="15"/>
    </row>
    <row r="342" spans="1:4" x14ac:dyDescent="0.25">
      <c r="A342" s="15"/>
      <c r="B342" s="61"/>
      <c r="C342" s="15"/>
      <c r="D342" s="15"/>
    </row>
    <row r="343" spans="1:4" x14ac:dyDescent="0.25">
      <c r="A343" s="15"/>
      <c r="B343" s="61"/>
      <c r="C343" s="15"/>
      <c r="D343" s="15"/>
    </row>
    <row r="344" spans="1:4" x14ac:dyDescent="0.25">
      <c r="A344" s="15"/>
      <c r="B344" s="61"/>
      <c r="C344" s="15"/>
      <c r="D344" s="15"/>
    </row>
    <row r="345" spans="1:4" x14ac:dyDescent="0.25">
      <c r="A345" s="15"/>
      <c r="B345" s="61"/>
      <c r="C345" s="15"/>
      <c r="D345" s="15"/>
    </row>
    <row r="346" spans="1:4" x14ac:dyDescent="0.25">
      <c r="A346" s="15"/>
      <c r="B346" s="61"/>
      <c r="C346" s="15"/>
      <c r="D346" s="15"/>
    </row>
    <row r="347" spans="1:4" x14ac:dyDescent="0.25">
      <c r="A347" s="15"/>
      <c r="B347" s="61"/>
      <c r="C347" s="15"/>
      <c r="D347" s="15"/>
    </row>
    <row r="348" spans="1:4" x14ac:dyDescent="0.25">
      <c r="A348" s="15"/>
      <c r="B348" s="61"/>
      <c r="C348" s="15"/>
      <c r="D348" s="15"/>
    </row>
    <row r="349" spans="1:4" x14ac:dyDescent="0.25">
      <c r="A349" s="15"/>
      <c r="B349" s="61"/>
      <c r="C349" s="15"/>
      <c r="D349" s="15"/>
    </row>
    <row r="350" spans="1:4" x14ac:dyDescent="0.25">
      <c r="A350" s="15"/>
      <c r="B350" s="61"/>
      <c r="C350" s="15"/>
      <c r="D350" s="15"/>
    </row>
    <row r="351" spans="1:4" x14ac:dyDescent="0.25">
      <c r="A351" s="15"/>
      <c r="B351" s="61"/>
      <c r="C351" s="15"/>
      <c r="D351" s="15"/>
    </row>
    <row r="352" spans="1:4" x14ac:dyDescent="0.25">
      <c r="A352" s="15"/>
      <c r="B352" s="61"/>
      <c r="C352" s="15"/>
      <c r="D352" s="15"/>
    </row>
    <row r="353" spans="1:4" x14ac:dyDescent="0.25">
      <c r="A353" s="15"/>
      <c r="B353" s="61"/>
      <c r="C353" s="15"/>
      <c r="D353" s="15"/>
    </row>
    <row r="354" spans="1:4" x14ac:dyDescent="0.25">
      <c r="A354" s="15"/>
      <c r="B354" s="61"/>
      <c r="C354" s="15"/>
      <c r="D354" s="15"/>
    </row>
    <row r="355" spans="1:4" x14ac:dyDescent="0.25">
      <c r="A355" s="15"/>
      <c r="B355" s="61"/>
      <c r="C355" s="15"/>
      <c r="D355" s="15"/>
    </row>
    <row r="356" spans="1:4" x14ac:dyDescent="0.25">
      <c r="A356" s="15"/>
      <c r="B356" s="61"/>
      <c r="C356" s="15"/>
      <c r="D356" s="15"/>
    </row>
    <row r="357" spans="1:4" x14ac:dyDescent="0.25">
      <c r="A357" s="15"/>
      <c r="B357" s="61"/>
      <c r="C357" s="15"/>
      <c r="D357" s="15"/>
    </row>
    <row r="358" spans="1:4" x14ac:dyDescent="0.25">
      <c r="A358" s="15"/>
      <c r="B358" s="61"/>
      <c r="C358" s="15"/>
      <c r="D358" s="15"/>
    </row>
    <row r="359" spans="1:4" x14ac:dyDescent="0.25">
      <c r="A359" s="15"/>
      <c r="B359" s="61"/>
      <c r="C359" s="15"/>
      <c r="D359" s="15"/>
    </row>
    <row r="360" spans="1:4" x14ac:dyDescent="0.25">
      <c r="A360" s="15"/>
      <c r="B360" s="61"/>
      <c r="C360" s="15"/>
      <c r="D360" s="15"/>
    </row>
    <row r="361" spans="1:4" x14ac:dyDescent="0.25">
      <c r="A361" s="15"/>
      <c r="B361" s="61"/>
      <c r="C361" s="15"/>
      <c r="D361" s="15"/>
    </row>
    <row r="362" spans="1:4" x14ac:dyDescent="0.25">
      <c r="A362" s="15"/>
      <c r="B362" s="61"/>
      <c r="C362" s="15"/>
      <c r="D362" s="15"/>
    </row>
    <row r="363" spans="1:4" x14ac:dyDescent="0.25">
      <c r="A363" s="15"/>
      <c r="B363" s="61"/>
      <c r="C363" s="15"/>
      <c r="D363" s="15"/>
    </row>
    <row r="364" spans="1:4" x14ac:dyDescent="0.25">
      <c r="A364" s="15"/>
      <c r="B364" s="61"/>
      <c r="C364" s="15"/>
      <c r="D364" s="15"/>
    </row>
    <row r="365" spans="1:4" x14ac:dyDescent="0.25">
      <c r="A365" s="15"/>
      <c r="B365" s="61"/>
      <c r="C365" s="15"/>
      <c r="D365" s="15"/>
    </row>
    <row r="366" spans="1:4" x14ac:dyDescent="0.25">
      <c r="A366" s="15"/>
      <c r="B366" s="61"/>
      <c r="C366" s="15"/>
      <c r="D366" s="15"/>
    </row>
    <row r="367" spans="1:4" x14ac:dyDescent="0.25">
      <c r="A367" s="15"/>
      <c r="B367" s="61"/>
      <c r="C367" s="15"/>
      <c r="D367" s="15"/>
    </row>
    <row r="368" spans="1:4" x14ac:dyDescent="0.25">
      <c r="A368" s="15"/>
      <c r="B368" s="61"/>
      <c r="C368" s="15"/>
      <c r="D368" s="15"/>
    </row>
    <row r="369" spans="1:4" x14ac:dyDescent="0.25">
      <c r="A369" s="15"/>
      <c r="B369" s="61"/>
      <c r="C369" s="15"/>
      <c r="D369" s="15"/>
    </row>
    <row r="370" spans="1:4" x14ac:dyDescent="0.25">
      <c r="A370" s="15"/>
      <c r="B370" s="61"/>
      <c r="C370" s="15"/>
      <c r="D370" s="15"/>
    </row>
    <row r="371" spans="1:4" x14ac:dyDescent="0.25">
      <c r="A371" s="15"/>
      <c r="B371" s="61"/>
      <c r="C371" s="15"/>
      <c r="D371" s="15"/>
    </row>
    <row r="372" spans="1:4" x14ac:dyDescent="0.25">
      <c r="A372" s="15"/>
      <c r="B372" s="61"/>
      <c r="C372" s="15"/>
      <c r="D372" s="15"/>
    </row>
    <row r="373" spans="1:4" x14ac:dyDescent="0.25">
      <c r="A373" s="15"/>
      <c r="B373" s="61"/>
      <c r="C373" s="15"/>
      <c r="D373" s="15"/>
    </row>
    <row r="374" spans="1:4" x14ac:dyDescent="0.25">
      <c r="A374" s="15"/>
      <c r="B374" s="61"/>
      <c r="C374" s="15"/>
      <c r="D374" s="15"/>
    </row>
    <row r="375" spans="1:4" x14ac:dyDescent="0.25">
      <c r="A375" s="15"/>
      <c r="B375" s="61"/>
      <c r="C375" s="15"/>
      <c r="D375" s="15"/>
    </row>
    <row r="376" spans="1:4" x14ac:dyDescent="0.25">
      <c r="A376" s="15"/>
      <c r="B376" s="61"/>
      <c r="C376" s="15"/>
      <c r="D376" s="15"/>
    </row>
    <row r="377" spans="1:4" x14ac:dyDescent="0.25">
      <c r="A377" s="15"/>
      <c r="B377" s="61"/>
      <c r="C377" s="15"/>
      <c r="D377" s="15"/>
    </row>
    <row r="378" spans="1:4" x14ac:dyDescent="0.25">
      <c r="A378" s="15"/>
      <c r="B378" s="61"/>
      <c r="C378" s="15"/>
      <c r="D378" s="15"/>
    </row>
    <row r="379" spans="1:4" x14ac:dyDescent="0.25">
      <c r="A379" s="15"/>
      <c r="B379" s="61"/>
      <c r="C379" s="15"/>
      <c r="D379" s="15"/>
    </row>
    <row r="380" spans="1:4" x14ac:dyDescent="0.25">
      <c r="A380" s="15"/>
      <c r="B380" s="61"/>
      <c r="C380" s="15"/>
      <c r="D380" s="15"/>
    </row>
    <row r="381" spans="1:4" x14ac:dyDescent="0.25">
      <c r="A381" s="15"/>
      <c r="B381" s="61"/>
      <c r="C381" s="15"/>
      <c r="D381" s="15"/>
    </row>
    <row r="382" spans="1:4" x14ac:dyDescent="0.25">
      <c r="A382" s="15"/>
      <c r="B382" s="61"/>
      <c r="C382" s="15"/>
      <c r="D382" s="15"/>
    </row>
    <row r="383" spans="1:4" x14ac:dyDescent="0.25">
      <c r="A383" s="15"/>
      <c r="B383" s="61"/>
      <c r="C383" s="15"/>
      <c r="D383" s="15"/>
    </row>
    <row r="384" spans="1:4" x14ac:dyDescent="0.25">
      <c r="A384" s="15"/>
      <c r="B384" s="61"/>
      <c r="C384" s="15"/>
      <c r="D384" s="15"/>
    </row>
    <row r="385" spans="1:4" x14ac:dyDescent="0.25">
      <c r="A385" s="15"/>
      <c r="B385" s="61"/>
      <c r="C385" s="15"/>
      <c r="D385" s="15"/>
    </row>
    <row r="386" spans="1:4" x14ac:dyDescent="0.25">
      <c r="A386" s="15"/>
      <c r="B386" s="61"/>
      <c r="C386" s="15"/>
      <c r="D386" s="15"/>
    </row>
    <row r="387" spans="1:4" x14ac:dyDescent="0.25">
      <c r="A387" s="15"/>
      <c r="B387" s="61"/>
      <c r="C387" s="15"/>
      <c r="D387" s="15"/>
    </row>
    <row r="388" spans="1:4" x14ac:dyDescent="0.25">
      <c r="A388" s="15"/>
      <c r="B388" s="61"/>
      <c r="C388" s="15"/>
      <c r="D388" s="15"/>
    </row>
    <row r="389" spans="1:4" x14ac:dyDescent="0.25">
      <c r="A389" s="15"/>
      <c r="B389" s="61"/>
      <c r="C389" s="15"/>
      <c r="D389" s="15"/>
    </row>
    <row r="390" spans="1:4" x14ac:dyDescent="0.25">
      <c r="A390" s="15"/>
      <c r="B390" s="61"/>
      <c r="C390" s="15"/>
      <c r="D390" s="15"/>
    </row>
    <row r="391" spans="1:4" x14ac:dyDescent="0.25">
      <c r="A391" s="15"/>
      <c r="B391" s="61"/>
      <c r="C391" s="15"/>
      <c r="D391" s="15"/>
    </row>
    <row r="392" spans="1:4" x14ac:dyDescent="0.25">
      <c r="A392" s="15"/>
      <c r="B392" s="61"/>
      <c r="C392" s="15"/>
      <c r="D392" s="15"/>
    </row>
    <row r="393" spans="1:4" x14ac:dyDescent="0.25">
      <c r="A393" s="15"/>
      <c r="B393" s="61"/>
      <c r="C393" s="15"/>
      <c r="D393" s="15"/>
    </row>
    <row r="394" spans="1:4" x14ac:dyDescent="0.25">
      <c r="A394" s="15"/>
      <c r="B394" s="61"/>
      <c r="C394" s="15"/>
      <c r="D394" s="15"/>
    </row>
    <row r="395" spans="1:4" x14ac:dyDescent="0.25">
      <c r="A395" s="15"/>
      <c r="B395" s="61"/>
      <c r="C395" s="15"/>
      <c r="D395" s="15"/>
    </row>
    <row r="396" spans="1:4" x14ac:dyDescent="0.25">
      <c r="A396" s="15"/>
      <c r="B396" s="61"/>
      <c r="C396" s="15"/>
      <c r="D396" s="15"/>
    </row>
    <row r="397" spans="1:4" x14ac:dyDescent="0.25">
      <c r="A397" s="15"/>
      <c r="B397" s="61"/>
      <c r="C397" s="15"/>
      <c r="D397" s="15"/>
    </row>
    <row r="398" spans="1:4" x14ac:dyDescent="0.25">
      <c r="A398" s="15"/>
      <c r="B398" s="61"/>
      <c r="C398" s="15"/>
      <c r="D398" s="15"/>
    </row>
    <row r="399" spans="1:4" x14ac:dyDescent="0.25">
      <c r="A399" s="15"/>
      <c r="B399" s="61"/>
      <c r="C399" s="15"/>
      <c r="D399" s="15"/>
    </row>
    <row r="400" spans="1:4" x14ac:dyDescent="0.25">
      <c r="A400" s="15"/>
      <c r="B400" s="61"/>
      <c r="C400" s="15"/>
      <c r="D400" s="15"/>
    </row>
    <row r="401" spans="1:4" x14ac:dyDescent="0.25">
      <c r="A401" s="15"/>
      <c r="B401" s="61"/>
      <c r="C401" s="15"/>
      <c r="D401" s="15"/>
    </row>
    <row r="402" spans="1:4" x14ac:dyDescent="0.25">
      <c r="A402" s="15"/>
      <c r="B402" s="61"/>
      <c r="C402" s="15"/>
      <c r="D402" s="15"/>
    </row>
    <row r="403" spans="1:4" x14ac:dyDescent="0.25">
      <c r="A403" s="15"/>
      <c r="B403" s="61"/>
      <c r="C403" s="15"/>
      <c r="D403" s="15"/>
    </row>
    <row r="404" spans="1:4" x14ac:dyDescent="0.25">
      <c r="A404" s="15"/>
      <c r="B404" s="61"/>
      <c r="C404" s="15"/>
      <c r="D404" s="15"/>
    </row>
    <row r="405" spans="1:4" x14ac:dyDescent="0.25">
      <c r="A405" s="15"/>
      <c r="B405" s="61"/>
      <c r="C405" s="15"/>
      <c r="D405" s="15"/>
    </row>
    <row r="406" spans="1:4" x14ac:dyDescent="0.25">
      <c r="A406" s="15"/>
      <c r="B406" s="61"/>
      <c r="C406" s="15"/>
      <c r="D406" s="15"/>
    </row>
    <row r="407" spans="1:4" x14ac:dyDescent="0.25">
      <c r="A407" s="15"/>
      <c r="B407" s="61"/>
      <c r="C407" s="15"/>
      <c r="D407" s="15"/>
    </row>
    <row r="408" spans="1:4" x14ac:dyDescent="0.25">
      <c r="A408" s="15"/>
      <c r="B408" s="61"/>
      <c r="C408" s="15"/>
      <c r="D408" s="15"/>
    </row>
    <row r="409" spans="1:4" x14ac:dyDescent="0.25">
      <c r="A409" s="15"/>
      <c r="B409" s="61"/>
      <c r="C409" s="15"/>
      <c r="D409" s="15"/>
    </row>
    <row r="410" spans="1:4" x14ac:dyDescent="0.25">
      <c r="A410" s="15"/>
      <c r="B410" s="61"/>
      <c r="C410" s="15"/>
      <c r="D410" s="15"/>
    </row>
    <row r="411" spans="1:4" x14ac:dyDescent="0.25">
      <c r="A411" s="15"/>
      <c r="B411" s="61"/>
      <c r="C411" s="15"/>
      <c r="D411" s="15"/>
    </row>
    <row r="412" spans="1:4" x14ac:dyDescent="0.25">
      <c r="A412" s="15"/>
      <c r="B412" s="61"/>
      <c r="C412" s="15"/>
      <c r="D412" s="15"/>
    </row>
    <row r="413" spans="1:4" x14ac:dyDescent="0.25">
      <c r="A413" s="15"/>
      <c r="B413" s="61"/>
      <c r="C413" s="15"/>
      <c r="D413" s="15"/>
    </row>
    <row r="414" spans="1:4" x14ac:dyDescent="0.25">
      <c r="A414" s="15"/>
      <c r="B414" s="61"/>
      <c r="C414" s="15"/>
      <c r="D414" s="15"/>
    </row>
    <row r="415" spans="1:4" x14ac:dyDescent="0.25">
      <c r="A415" s="15"/>
      <c r="B415" s="61"/>
      <c r="C415" s="15"/>
      <c r="D415" s="15"/>
    </row>
    <row r="416" spans="1:4" x14ac:dyDescent="0.25">
      <c r="A416" s="15"/>
      <c r="B416" s="61"/>
      <c r="C416" s="15"/>
      <c r="D416" s="15"/>
    </row>
    <row r="417" spans="1:4" x14ac:dyDescent="0.25">
      <c r="A417" s="15"/>
      <c r="B417" s="61"/>
      <c r="C417" s="15"/>
      <c r="D417" s="15"/>
    </row>
    <row r="418" spans="1:4" x14ac:dyDescent="0.25">
      <c r="A418" s="15"/>
      <c r="B418" s="61"/>
      <c r="C418" s="15"/>
      <c r="D418" s="15"/>
    </row>
    <row r="419" spans="1:4" x14ac:dyDescent="0.25">
      <c r="A419" s="15"/>
      <c r="B419" s="61"/>
      <c r="C419" s="15"/>
      <c r="D419" s="15"/>
    </row>
    <row r="420" spans="1:4" x14ac:dyDescent="0.25">
      <c r="A420" s="15"/>
      <c r="B420" s="61"/>
      <c r="C420" s="15"/>
      <c r="D420" s="15"/>
    </row>
    <row r="421" spans="1:4" x14ac:dyDescent="0.25">
      <c r="A421" s="15"/>
      <c r="B421" s="61"/>
      <c r="C421" s="15"/>
      <c r="D421" s="15"/>
    </row>
    <row r="422" spans="1:4" x14ac:dyDescent="0.25">
      <c r="A422" s="15"/>
      <c r="B422" s="61"/>
      <c r="C422" s="15"/>
      <c r="D422" s="15"/>
    </row>
    <row r="423" spans="1:4" x14ac:dyDescent="0.25">
      <c r="A423" s="15"/>
      <c r="B423" s="61"/>
      <c r="C423" s="15"/>
      <c r="D423" s="15"/>
    </row>
    <row r="424" spans="1:4" x14ac:dyDescent="0.25">
      <c r="A424" s="15"/>
      <c r="B424" s="61"/>
      <c r="C424" s="15"/>
      <c r="D424" s="15"/>
    </row>
    <row r="425" spans="1:4" x14ac:dyDescent="0.25">
      <c r="A425" s="15"/>
      <c r="B425" s="61"/>
      <c r="C425" s="15"/>
      <c r="D425" s="15"/>
    </row>
    <row r="426" spans="1:4" x14ac:dyDescent="0.25">
      <c r="A426" s="15"/>
      <c r="B426" s="61"/>
      <c r="C426" s="15"/>
      <c r="D426" s="15"/>
    </row>
    <row r="427" spans="1:4" x14ac:dyDescent="0.25">
      <c r="A427" s="15"/>
      <c r="B427" s="61"/>
      <c r="C427" s="15"/>
      <c r="D427" s="15"/>
    </row>
    <row r="428" spans="1:4" x14ac:dyDescent="0.25">
      <c r="A428" s="15"/>
      <c r="B428" s="61"/>
      <c r="C428" s="15"/>
      <c r="D428" s="15"/>
    </row>
    <row r="429" spans="1:4" x14ac:dyDescent="0.25">
      <c r="A429" s="15"/>
      <c r="B429" s="61"/>
      <c r="C429" s="15"/>
      <c r="D429" s="15"/>
    </row>
    <row r="430" spans="1:4" x14ac:dyDescent="0.25">
      <c r="A430" s="15"/>
      <c r="B430" s="61"/>
      <c r="C430" s="15"/>
      <c r="D430" s="15"/>
    </row>
    <row r="431" spans="1:4" x14ac:dyDescent="0.25">
      <c r="A431" s="15"/>
      <c r="B431" s="61"/>
      <c r="C431" s="15"/>
      <c r="D431" s="15"/>
    </row>
    <row r="432" spans="1:4" x14ac:dyDescent="0.25">
      <c r="A432" s="15"/>
      <c r="B432" s="61"/>
      <c r="C432" s="15"/>
      <c r="D432" s="15"/>
    </row>
    <row r="433" spans="1:4" x14ac:dyDescent="0.25">
      <c r="A433" s="15"/>
      <c r="B433" s="61"/>
      <c r="C433" s="15"/>
      <c r="D433" s="15"/>
    </row>
    <row r="434" spans="1:4" x14ac:dyDescent="0.25">
      <c r="A434" s="15"/>
      <c r="B434" s="61"/>
      <c r="C434" s="15"/>
      <c r="D434" s="15"/>
    </row>
    <row r="435" spans="1:4" x14ac:dyDescent="0.25">
      <c r="A435" s="15"/>
      <c r="B435" s="61"/>
      <c r="C435" s="15"/>
      <c r="D435" s="15"/>
    </row>
    <row r="436" spans="1:4" x14ac:dyDescent="0.25">
      <c r="A436" s="15"/>
      <c r="B436" s="61"/>
      <c r="C436" s="15"/>
      <c r="D436" s="15"/>
    </row>
    <row r="437" spans="1:4" x14ac:dyDescent="0.25">
      <c r="A437" s="15"/>
      <c r="B437" s="61"/>
      <c r="C437" s="15"/>
      <c r="D437" s="15"/>
    </row>
    <row r="438" spans="1:4" x14ac:dyDescent="0.25">
      <c r="A438" s="15"/>
      <c r="B438" s="61"/>
      <c r="C438" s="15"/>
      <c r="D438" s="15"/>
    </row>
    <row r="439" spans="1:4" x14ac:dyDescent="0.25">
      <c r="A439" s="15"/>
      <c r="B439" s="61"/>
      <c r="C439" s="15"/>
      <c r="D439" s="15"/>
    </row>
    <row r="440" spans="1:4" x14ac:dyDescent="0.25">
      <c r="A440" s="15"/>
      <c r="B440" s="61"/>
      <c r="C440" s="15"/>
      <c r="D440" s="15"/>
    </row>
    <row r="441" spans="1:4" x14ac:dyDescent="0.25">
      <c r="A441" s="15"/>
      <c r="B441" s="61"/>
      <c r="C441" s="15"/>
      <c r="D441" s="15"/>
    </row>
    <row r="442" spans="1:4" x14ac:dyDescent="0.25">
      <c r="A442" s="15"/>
      <c r="B442" s="61"/>
      <c r="C442" s="15"/>
      <c r="D442" s="15"/>
    </row>
    <row r="443" spans="1:4" x14ac:dyDescent="0.25">
      <c r="A443" s="15"/>
      <c r="B443" s="61"/>
      <c r="C443" s="15"/>
      <c r="D443" s="15"/>
    </row>
    <row r="444" spans="1:4" x14ac:dyDescent="0.25">
      <c r="A444" s="15"/>
      <c r="B444" s="61"/>
      <c r="C444" s="15"/>
      <c r="D444" s="15"/>
    </row>
    <row r="445" spans="1:4" x14ac:dyDescent="0.25">
      <c r="A445" s="15"/>
      <c r="B445" s="61"/>
      <c r="C445" s="15"/>
      <c r="D445" s="15"/>
    </row>
    <row r="446" spans="1:4" x14ac:dyDescent="0.25">
      <c r="A446" s="15"/>
      <c r="B446" s="61"/>
      <c r="C446" s="15"/>
      <c r="D446" s="15"/>
    </row>
    <row r="447" spans="1:4" x14ac:dyDescent="0.25">
      <c r="A447" s="15"/>
      <c r="B447" s="61"/>
      <c r="C447" s="15"/>
      <c r="D447" s="15"/>
    </row>
    <row r="448" spans="1:4" x14ac:dyDescent="0.25">
      <c r="A448" s="15"/>
      <c r="B448" s="61"/>
      <c r="C448" s="15"/>
      <c r="D448" s="15"/>
    </row>
    <row r="449" spans="1:4" x14ac:dyDescent="0.25">
      <c r="A449" s="15"/>
      <c r="B449" s="61"/>
      <c r="C449" s="15"/>
      <c r="D449" s="15"/>
    </row>
    <row r="450" spans="1:4" x14ac:dyDescent="0.25">
      <c r="A450" s="15"/>
      <c r="B450" s="61"/>
      <c r="C450" s="15"/>
      <c r="D450" s="15"/>
    </row>
    <row r="451" spans="1:4" x14ac:dyDescent="0.25">
      <c r="A451" s="15"/>
      <c r="B451" s="61"/>
      <c r="C451" s="15"/>
      <c r="D451" s="15"/>
    </row>
    <row r="452" spans="1:4" x14ac:dyDescent="0.25">
      <c r="A452" s="15"/>
      <c r="B452" s="61"/>
      <c r="C452" s="15"/>
      <c r="D452" s="15"/>
    </row>
    <row r="453" spans="1:4" x14ac:dyDescent="0.25">
      <c r="A453" s="15"/>
      <c r="B453" s="61"/>
      <c r="C453" s="15"/>
      <c r="D453" s="15"/>
    </row>
    <row r="454" spans="1:4" x14ac:dyDescent="0.25">
      <c r="A454" s="15"/>
      <c r="B454" s="61"/>
      <c r="C454" s="15"/>
      <c r="D454" s="15"/>
    </row>
    <row r="455" spans="1:4" x14ac:dyDescent="0.25">
      <c r="A455" s="15"/>
      <c r="B455" s="61"/>
      <c r="C455" s="15"/>
      <c r="D455" s="15"/>
    </row>
    <row r="456" spans="1:4" x14ac:dyDescent="0.25">
      <c r="A456" s="15"/>
      <c r="B456" s="61"/>
      <c r="C456" s="15"/>
      <c r="D456" s="15"/>
    </row>
    <row r="457" spans="1:4" x14ac:dyDescent="0.25">
      <c r="A457" s="15"/>
      <c r="B457" s="61"/>
      <c r="C457" s="15"/>
      <c r="D457" s="15"/>
    </row>
    <row r="458" spans="1:4" x14ac:dyDescent="0.25">
      <c r="A458" s="15"/>
      <c r="B458" s="61"/>
      <c r="C458" s="15"/>
      <c r="D458" s="15"/>
    </row>
    <row r="459" spans="1:4" x14ac:dyDescent="0.25">
      <c r="A459" s="15"/>
      <c r="B459" s="61"/>
      <c r="C459" s="15"/>
      <c r="D459" s="15"/>
    </row>
    <row r="460" spans="1:4" x14ac:dyDescent="0.25">
      <c r="A460" s="15"/>
      <c r="B460" s="61"/>
      <c r="C460" s="15"/>
      <c r="D460" s="15"/>
    </row>
    <row r="461" spans="1:4" x14ac:dyDescent="0.25">
      <c r="A461" s="15"/>
      <c r="B461" s="61"/>
      <c r="C461" s="15"/>
      <c r="D461" s="15"/>
    </row>
    <row r="462" spans="1:4" x14ac:dyDescent="0.25">
      <c r="A462" s="15"/>
      <c r="B462" s="61"/>
      <c r="C462" s="15"/>
      <c r="D462" s="15"/>
    </row>
    <row r="463" spans="1:4" x14ac:dyDescent="0.25">
      <c r="A463" s="15"/>
      <c r="B463" s="61"/>
      <c r="C463" s="15"/>
      <c r="D463" s="15"/>
    </row>
    <row r="464" spans="1:4" x14ac:dyDescent="0.25">
      <c r="A464" s="15"/>
      <c r="B464" s="61"/>
      <c r="C464" s="15"/>
      <c r="D464" s="15"/>
    </row>
    <row r="465" spans="1:4" x14ac:dyDescent="0.25">
      <c r="A465" s="15"/>
      <c r="B465" s="61"/>
      <c r="C465" s="15"/>
      <c r="D465" s="15"/>
    </row>
    <row r="466" spans="1:4" x14ac:dyDescent="0.25">
      <c r="A466" s="15"/>
      <c r="B466" s="61"/>
      <c r="C466" s="15"/>
      <c r="D466" s="15"/>
    </row>
    <row r="467" spans="1:4" x14ac:dyDescent="0.25">
      <c r="A467" s="15"/>
      <c r="B467" s="61"/>
      <c r="C467" s="15"/>
      <c r="D467" s="15"/>
    </row>
    <row r="468" spans="1:4" x14ac:dyDescent="0.25">
      <c r="A468" s="15"/>
      <c r="B468" s="61"/>
      <c r="C468" s="15"/>
      <c r="D468" s="15"/>
    </row>
    <row r="469" spans="1:4" x14ac:dyDescent="0.25">
      <c r="A469" s="15"/>
      <c r="B469" s="61"/>
      <c r="C469" s="15"/>
      <c r="D469" s="15"/>
    </row>
    <row r="470" spans="1:4" x14ac:dyDescent="0.25">
      <c r="A470" s="15"/>
      <c r="B470" s="61"/>
      <c r="C470" s="15"/>
      <c r="D470" s="15"/>
    </row>
    <row r="471" spans="1:4" x14ac:dyDescent="0.25">
      <c r="A471" s="15"/>
      <c r="B471" s="61"/>
      <c r="C471" s="15"/>
      <c r="D471" s="15"/>
    </row>
    <row r="472" spans="1:4" x14ac:dyDescent="0.25">
      <c r="A472" s="15"/>
      <c r="B472" s="61"/>
      <c r="C472" s="15"/>
      <c r="D472" s="15"/>
    </row>
    <row r="473" spans="1:4" x14ac:dyDescent="0.25">
      <c r="A473" s="15"/>
      <c r="B473" s="61"/>
      <c r="C473" s="15"/>
      <c r="D473" s="15"/>
    </row>
    <row r="474" spans="1:4" x14ac:dyDescent="0.25">
      <c r="A474" s="15"/>
      <c r="B474" s="61"/>
      <c r="C474" s="15"/>
      <c r="D474" s="15"/>
    </row>
    <row r="475" spans="1:4" x14ac:dyDescent="0.25">
      <c r="A475" s="15"/>
      <c r="B475" s="61"/>
      <c r="C475" s="15"/>
      <c r="D475" s="15"/>
    </row>
    <row r="476" spans="1:4" x14ac:dyDescent="0.25">
      <c r="A476" s="15"/>
      <c r="B476" s="61"/>
      <c r="C476" s="15"/>
      <c r="D476" s="15"/>
    </row>
    <row r="477" spans="1:4" x14ac:dyDescent="0.25">
      <c r="A477" s="15"/>
      <c r="B477" s="61"/>
      <c r="C477" s="15"/>
      <c r="D477" s="15"/>
    </row>
    <row r="478" spans="1:4" x14ac:dyDescent="0.25">
      <c r="A478" s="15"/>
      <c r="B478" s="61"/>
      <c r="C478" s="15"/>
      <c r="D478" s="15"/>
    </row>
    <row r="479" spans="1:4" x14ac:dyDescent="0.25">
      <c r="A479" s="15"/>
      <c r="B479" s="61"/>
      <c r="C479" s="15"/>
      <c r="D479" s="15"/>
    </row>
    <row r="480" spans="1:4" x14ac:dyDescent="0.25">
      <c r="A480" s="15"/>
      <c r="B480" s="61"/>
      <c r="C480" s="15"/>
      <c r="D480" s="15"/>
    </row>
    <row r="481" spans="1:4" x14ac:dyDescent="0.25">
      <c r="A481" s="15"/>
      <c r="B481" s="61"/>
      <c r="C481" s="15"/>
      <c r="D481" s="15"/>
    </row>
    <row r="482" spans="1:4" x14ac:dyDescent="0.25">
      <c r="A482" s="15"/>
      <c r="B482" s="61"/>
      <c r="C482" s="15"/>
      <c r="D482" s="15"/>
    </row>
    <row r="483" spans="1:4" x14ac:dyDescent="0.25">
      <c r="A483" s="15"/>
      <c r="B483" s="61"/>
      <c r="C483" s="15"/>
      <c r="D483" s="15"/>
    </row>
    <row r="484" spans="1:4" x14ac:dyDescent="0.25">
      <c r="A484" s="15"/>
      <c r="B484" s="61"/>
      <c r="C484" s="15"/>
      <c r="D484" s="15"/>
    </row>
    <row r="485" spans="1:4" x14ac:dyDescent="0.25">
      <c r="A485" s="15"/>
      <c r="B485" s="61"/>
      <c r="C485" s="15"/>
      <c r="D485" s="15"/>
    </row>
    <row r="486" spans="1:4" x14ac:dyDescent="0.25">
      <c r="A486" s="15"/>
      <c r="B486" s="61"/>
      <c r="C486" s="15"/>
      <c r="D486" s="15"/>
    </row>
    <row r="487" spans="1:4" x14ac:dyDescent="0.25">
      <c r="A487" s="15"/>
      <c r="B487" s="61"/>
      <c r="C487" s="15"/>
      <c r="D487" s="15"/>
    </row>
    <row r="488" spans="1:4" x14ac:dyDescent="0.25">
      <c r="A488" s="15"/>
      <c r="B488" s="61"/>
      <c r="C488" s="15"/>
      <c r="D488" s="15"/>
    </row>
    <row r="489" spans="1:4" x14ac:dyDescent="0.25">
      <c r="A489" s="15"/>
      <c r="B489" s="61"/>
      <c r="C489" s="15"/>
      <c r="D489" s="15"/>
    </row>
    <row r="490" spans="1:4" x14ac:dyDescent="0.25">
      <c r="A490" s="15"/>
      <c r="B490" s="61"/>
      <c r="C490" s="15"/>
      <c r="D490" s="15"/>
    </row>
    <row r="491" spans="1:4" x14ac:dyDescent="0.25">
      <c r="A491" s="15"/>
      <c r="B491" s="61"/>
      <c r="C491" s="15"/>
      <c r="D491" s="15"/>
    </row>
    <row r="492" spans="1:4" x14ac:dyDescent="0.25">
      <c r="A492" s="15"/>
      <c r="B492" s="61"/>
      <c r="C492" s="15"/>
      <c r="D492" s="15"/>
    </row>
    <row r="493" spans="1:4" x14ac:dyDescent="0.25">
      <c r="A493" s="15"/>
      <c r="B493" s="61"/>
      <c r="C493" s="15"/>
      <c r="D493" s="15"/>
    </row>
    <row r="494" spans="1:4" x14ac:dyDescent="0.25">
      <c r="A494" s="15"/>
      <c r="B494" s="61"/>
      <c r="C494" s="15"/>
      <c r="D494" s="15"/>
    </row>
    <row r="495" spans="1:4" x14ac:dyDescent="0.25">
      <c r="A495" s="15"/>
      <c r="B495" s="61"/>
      <c r="C495" s="15"/>
      <c r="D495" s="15"/>
    </row>
    <row r="496" spans="1:4" x14ac:dyDescent="0.25">
      <c r="A496" s="15"/>
      <c r="B496" s="61"/>
      <c r="C496" s="15"/>
      <c r="D496" s="15"/>
    </row>
    <row r="497" spans="1:4" x14ac:dyDescent="0.25">
      <c r="A497" s="15"/>
      <c r="B497" s="61"/>
      <c r="C497" s="15"/>
      <c r="D497" s="15"/>
    </row>
    <row r="498" spans="1:4" x14ac:dyDescent="0.25">
      <c r="A498" s="15"/>
      <c r="B498" s="61"/>
      <c r="C498" s="15"/>
      <c r="D498" s="15"/>
    </row>
    <row r="499" spans="1:4" x14ac:dyDescent="0.25">
      <c r="A499" s="15"/>
      <c r="B499" s="61"/>
      <c r="C499" s="15"/>
      <c r="D499" s="15"/>
    </row>
    <row r="500" spans="1:4" x14ac:dyDescent="0.25">
      <c r="A500" s="15"/>
      <c r="B500" s="61"/>
      <c r="C500" s="15"/>
      <c r="D500" s="15"/>
    </row>
    <row r="501" spans="1:4" x14ac:dyDescent="0.25">
      <c r="A501" s="15"/>
      <c r="B501" s="61"/>
      <c r="C501" s="15"/>
      <c r="D501" s="15"/>
    </row>
    <row r="502" spans="1:4" x14ac:dyDescent="0.25">
      <c r="A502" s="15"/>
      <c r="B502" s="61"/>
      <c r="C502" s="15"/>
      <c r="D502" s="15"/>
    </row>
    <row r="503" spans="1:4" x14ac:dyDescent="0.25">
      <c r="A503" s="15"/>
      <c r="B503" s="61"/>
      <c r="C503" s="15"/>
      <c r="D503" s="15"/>
    </row>
    <row r="504" spans="1:4" x14ac:dyDescent="0.25">
      <c r="A504" s="15"/>
      <c r="B504" s="61"/>
      <c r="C504" s="15"/>
      <c r="D504" s="15"/>
    </row>
    <row r="505" spans="1:4" x14ac:dyDescent="0.25">
      <c r="A505" s="15"/>
      <c r="B505" s="61"/>
      <c r="C505" s="15"/>
      <c r="D505" s="15"/>
    </row>
    <row r="506" spans="1:4" x14ac:dyDescent="0.25">
      <c r="A506" s="15"/>
      <c r="B506" s="61"/>
      <c r="C506" s="15"/>
      <c r="D506" s="15"/>
    </row>
    <row r="507" spans="1:4" x14ac:dyDescent="0.25">
      <c r="A507" s="15"/>
      <c r="B507" s="61"/>
      <c r="C507" s="15"/>
      <c r="D507" s="15"/>
    </row>
    <row r="508" spans="1:4" x14ac:dyDescent="0.25">
      <c r="A508" s="15"/>
      <c r="B508" s="61"/>
      <c r="C508" s="15"/>
      <c r="D508" s="15"/>
    </row>
    <row r="509" spans="1:4" x14ac:dyDescent="0.25">
      <c r="A509" s="15"/>
      <c r="B509" s="61"/>
      <c r="C509" s="15"/>
      <c r="D509" s="15"/>
    </row>
    <row r="510" spans="1:4" x14ac:dyDescent="0.25">
      <c r="A510" s="15"/>
      <c r="B510" s="61"/>
      <c r="C510" s="15"/>
      <c r="D510" s="15"/>
    </row>
    <row r="511" spans="1:4" x14ac:dyDescent="0.25">
      <c r="A511" s="15"/>
      <c r="B511" s="61"/>
      <c r="C511" s="15"/>
      <c r="D511" s="15"/>
    </row>
    <row r="512" spans="1:4" x14ac:dyDescent="0.25">
      <c r="A512" s="15"/>
      <c r="B512" s="61"/>
      <c r="C512" s="15"/>
      <c r="D512" s="15"/>
    </row>
    <row r="513" spans="1:4" x14ac:dyDescent="0.25">
      <c r="A513" s="15"/>
      <c r="B513" s="61"/>
      <c r="C513" s="15"/>
      <c r="D513" s="15"/>
    </row>
    <row r="514" spans="1:4" x14ac:dyDescent="0.25">
      <c r="A514" s="15"/>
      <c r="B514" s="61"/>
      <c r="C514" s="15"/>
      <c r="D514" s="15"/>
    </row>
    <row r="515" spans="1:4" x14ac:dyDescent="0.25">
      <c r="A515" s="15"/>
      <c r="B515" s="61"/>
      <c r="C515" s="15"/>
      <c r="D515" s="15"/>
    </row>
    <row r="516" spans="1:4" x14ac:dyDescent="0.25">
      <c r="A516" s="15"/>
      <c r="B516" s="61"/>
      <c r="C516" s="15"/>
      <c r="D516" s="15"/>
    </row>
    <row r="517" spans="1:4" x14ac:dyDescent="0.25">
      <c r="A517" s="15"/>
      <c r="B517" s="61"/>
      <c r="C517" s="15"/>
      <c r="D517" s="15"/>
    </row>
    <row r="518" spans="1:4" x14ac:dyDescent="0.25">
      <c r="A518" s="15"/>
      <c r="B518" s="61"/>
      <c r="C518" s="15"/>
      <c r="D518" s="15"/>
    </row>
    <row r="519" spans="1:4" x14ac:dyDescent="0.25">
      <c r="A519" s="15"/>
      <c r="B519" s="61"/>
      <c r="C519" s="15"/>
      <c r="D519" s="15"/>
    </row>
    <row r="520" spans="1:4" x14ac:dyDescent="0.25">
      <c r="A520" s="15"/>
      <c r="B520" s="61"/>
      <c r="C520" s="15"/>
      <c r="D520" s="15"/>
    </row>
    <row r="521" spans="1:4" x14ac:dyDescent="0.25">
      <c r="A521" s="15"/>
      <c r="B521" s="61"/>
      <c r="C521" s="15"/>
      <c r="D521" s="15"/>
    </row>
    <row r="522" spans="1:4" x14ac:dyDescent="0.25">
      <c r="A522" s="15"/>
      <c r="B522" s="61"/>
      <c r="C522" s="15"/>
      <c r="D522" s="15"/>
    </row>
    <row r="523" spans="1:4" x14ac:dyDescent="0.25">
      <c r="A523" s="15"/>
      <c r="B523" s="61"/>
      <c r="C523" s="15"/>
      <c r="D523" s="15"/>
    </row>
    <row r="524" spans="1:4" x14ac:dyDescent="0.25">
      <c r="A524" s="15"/>
      <c r="B524" s="61"/>
      <c r="C524" s="15"/>
      <c r="D524" s="15"/>
    </row>
    <row r="525" spans="1:4" x14ac:dyDescent="0.25">
      <c r="A525" s="15"/>
      <c r="B525" s="61"/>
      <c r="C525" s="15"/>
      <c r="D525" s="15"/>
    </row>
    <row r="526" spans="1:4" x14ac:dyDescent="0.25">
      <c r="A526" s="15"/>
      <c r="B526" s="61"/>
      <c r="C526" s="15"/>
      <c r="D526" s="15"/>
    </row>
    <row r="527" spans="1:4" x14ac:dyDescent="0.25">
      <c r="A527" s="15"/>
      <c r="B527" s="61"/>
      <c r="C527" s="15"/>
      <c r="D527" s="15"/>
    </row>
    <row r="528" spans="1:4" x14ac:dyDescent="0.25">
      <c r="A528" s="15"/>
      <c r="B528" s="61"/>
      <c r="C528" s="15"/>
      <c r="D528" s="15"/>
    </row>
    <row r="529" spans="1:4" x14ac:dyDescent="0.25">
      <c r="A529" s="15"/>
      <c r="B529" s="61"/>
      <c r="C529" s="15"/>
      <c r="D529" s="15"/>
    </row>
    <row r="530" spans="1:4" x14ac:dyDescent="0.25">
      <c r="A530" s="15"/>
      <c r="B530" s="61"/>
      <c r="C530" s="15"/>
      <c r="D530" s="15"/>
    </row>
    <row r="531" spans="1:4" x14ac:dyDescent="0.25">
      <c r="A531" s="15"/>
      <c r="B531" s="61"/>
      <c r="C531" s="15"/>
      <c r="D531" s="15"/>
    </row>
    <row r="532" spans="1:4" x14ac:dyDescent="0.25">
      <c r="A532" s="15"/>
      <c r="B532" s="61"/>
      <c r="C532" s="15"/>
      <c r="D532" s="15"/>
    </row>
    <row r="533" spans="1:4" x14ac:dyDescent="0.25">
      <c r="A533" s="15"/>
      <c r="B533" s="61"/>
      <c r="C533" s="15"/>
      <c r="D533" s="15"/>
    </row>
    <row r="534" spans="1:4" x14ac:dyDescent="0.25">
      <c r="A534" s="15"/>
      <c r="B534" s="61"/>
      <c r="C534" s="15"/>
      <c r="D534" s="15"/>
    </row>
    <row r="535" spans="1:4" x14ac:dyDescent="0.25">
      <c r="A535" s="15"/>
      <c r="B535" s="61"/>
      <c r="C535" s="15"/>
      <c r="D535" s="15"/>
    </row>
    <row r="536" spans="1:4" x14ac:dyDescent="0.25">
      <c r="A536" s="15"/>
      <c r="B536" s="61"/>
      <c r="C536" s="15"/>
      <c r="D536" s="15"/>
    </row>
    <row r="537" spans="1:4" x14ac:dyDescent="0.25">
      <c r="A537" s="15"/>
      <c r="B537" s="61"/>
      <c r="C537" s="15"/>
      <c r="D537" s="15"/>
    </row>
    <row r="538" spans="1:4" x14ac:dyDescent="0.25">
      <c r="A538" s="15"/>
      <c r="B538" s="61"/>
      <c r="C538" s="15"/>
      <c r="D538" s="15"/>
    </row>
    <row r="539" spans="1:4" x14ac:dyDescent="0.25">
      <c r="A539" s="15"/>
      <c r="B539" s="61"/>
      <c r="C539" s="15"/>
      <c r="D539" s="15"/>
    </row>
    <row r="540" spans="1:4" x14ac:dyDescent="0.25">
      <c r="A540" s="15"/>
      <c r="B540" s="61"/>
      <c r="C540" s="15"/>
      <c r="D540" s="15"/>
    </row>
    <row r="541" spans="1:4" x14ac:dyDescent="0.25">
      <c r="A541" s="15"/>
      <c r="B541" s="61"/>
      <c r="C541" s="15"/>
      <c r="D541" s="15"/>
    </row>
    <row r="542" spans="1:4" x14ac:dyDescent="0.25">
      <c r="A542" s="15"/>
      <c r="B542" s="61"/>
      <c r="C542" s="15"/>
      <c r="D542" s="15"/>
    </row>
    <row r="543" spans="1:4" x14ac:dyDescent="0.25">
      <c r="A543" s="15"/>
      <c r="B543" s="61"/>
      <c r="C543" s="15"/>
      <c r="D543" s="15"/>
    </row>
    <row r="544" spans="1:4" x14ac:dyDescent="0.25">
      <c r="A544" s="15"/>
      <c r="B544" s="61"/>
      <c r="C544" s="15"/>
      <c r="D544" s="15"/>
    </row>
    <row r="545" spans="1:4" x14ac:dyDescent="0.25">
      <c r="A545" s="15"/>
      <c r="B545" s="61"/>
      <c r="C545" s="15"/>
      <c r="D545" s="15"/>
    </row>
    <row r="546" spans="1:4" x14ac:dyDescent="0.25">
      <c r="A546" s="15"/>
      <c r="B546" s="61"/>
      <c r="C546" s="15"/>
      <c r="D546" s="15"/>
    </row>
    <row r="547" spans="1:4" x14ac:dyDescent="0.25">
      <c r="A547" s="15"/>
      <c r="B547" s="61"/>
      <c r="C547" s="15"/>
      <c r="D547" s="15"/>
    </row>
    <row r="548" spans="1:4" x14ac:dyDescent="0.25">
      <c r="A548" s="15"/>
      <c r="B548" s="61"/>
      <c r="C548" s="15"/>
      <c r="D548" s="15"/>
    </row>
    <row r="549" spans="1:4" x14ac:dyDescent="0.25">
      <c r="A549" s="15"/>
      <c r="B549" s="61"/>
      <c r="C549" s="15"/>
      <c r="D549" s="15"/>
    </row>
    <row r="550" spans="1:4" x14ac:dyDescent="0.25">
      <c r="A550" s="15"/>
      <c r="B550" s="61"/>
      <c r="C550" s="15"/>
      <c r="D550" s="15"/>
    </row>
    <row r="551" spans="1:4" x14ac:dyDescent="0.25">
      <c r="A551" s="15"/>
      <c r="B551" s="61"/>
      <c r="C551" s="15"/>
      <c r="D551" s="15"/>
    </row>
    <row r="552" spans="1:4" x14ac:dyDescent="0.25">
      <c r="A552" s="15"/>
      <c r="B552" s="61"/>
      <c r="C552" s="15"/>
      <c r="D552" s="15"/>
    </row>
    <row r="553" spans="1:4" x14ac:dyDescent="0.25">
      <c r="A553" s="15"/>
      <c r="B553" s="61"/>
      <c r="C553" s="15"/>
      <c r="D553" s="15"/>
    </row>
    <row r="554" spans="1:4" x14ac:dyDescent="0.25">
      <c r="A554" s="15"/>
      <c r="B554" s="61"/>
      <c r="C554" s="15"/>
      <c r="D554" s="15"/>
    </row>
    <row r="555" spans="1:4" x14ac:dyDescent="0.25">
      <c r="A555" s="15"/>
      <c r="B555" s="61"/>
      <c r="C555" s="15"/>
      <c r="D555" s="15"/>
    </row>
    <row r="556" spans="1:4" x14ac:dyDescent="0.25">
      <c r="A556" s="15"/>
      <c r="B556" s="61"/>
      <c r="C556" s="15"/>
      <c r="D556" s="15"/>
    </row>
    <row r="557" spans="1:4" x14ac:dyDescent="0.25">
      <c r="A557" s="15"/>
      <c r="B557" s="61"/>
      <c r="C557" s="15"/>
      <c r="D557" s="15"/>
    </row>
    <row r="558" spans="1:4" x14ac:dyDescent="0.25">
      <c r="A558" s="15"/>
      <c r="B558" s="61"/>
      <c r="C558" s="15"/>
      <c r="D558" s="15"/>
    </row>
    <row r="559" spans="1:4" x14ac:dyDescent="0.25">
      <c r="A559" s="15"/>
      <c r="B559" s="61"/>
      <c r="C559" s="15"/>
      <c r="D559" s="15"/>
    </row>
    <row r="560" spans="1:4" x14ac:dyDescent="0.25">
      <c r="A560" s="15"/>
      <c r="B560" s="61"/>
      <c r="C560" s="15"/>
      <c r="D560" s="15"/>
    </row>
    <row r="561" spans="1:4" x14ac:dyDescent="0.25">
      <c r="A561" s="15"/>
      <c r="B561" s="61"/>
      <c r="C561" s="15"/>
      <c r="D561" s="15"/>
    </row>
    <row r="562" spans="1:4" x14ac:dyDescent="0.25">
      <c r="A562" s="15"/>
      <c r="B562" s="61"/>
      <c r="C562" s="15"/>
      <c r="D562" s="15"/>
    </row>
    <row r="563" spans="1:4" x14ac:dyDescent="0.25">
      <c r="A563" s="15"/>
      <c r="B563" s="61"/>
      <c r="C563" s="15"/>
      <c r="D563" s="15"/>
    </row>
    <row r="564" spans="1:4" x14ac:dyDescent="0.25">
      <c r="A564" s="15"/>
      <c r="B564" s="61"/>
      <c r="C564" s="15"/>
      <c r="D564" s="15"/>
    </row>
    <row r="565" spans="1:4" x14ac:dyDescent="0.25">
      <c r="A565" s="15"/>
      <c r="B565" s="61"/>
      <c r="C565" s="15"/>
      <c r="D565" s="15"/>
    </row>
    <row r="566" spans="1:4" x14ac:dyDescent="0.25">
      <c r="A566" s="15"/>
      <c r="B566" s="61"/>
      <c r="C566" s="15"/>
      <c r="D566" s="15"/>
    </row>
    <row r="567" spans="1:4" x14ac:dyDescent="0.25">
      <c r="A567" s="15"/>
      <c r="B567" s="61"/>
      <c r="C567" s="15"/>
      <c r="D567" s="15"/>
    </row>
    <row r="568" spans="1:4" x14ac:dyDescent="0.25">
      <c r="A568" s="15"/>
      <c r="B568" s="61"/>
      <c r="C568" s="15"/>
      <c r="D568" s="15"/>
    </row>
    <row r="569" spans="1:4" x14ac:dyDescent="0.25">
      <c r="A569" s="15"/>
      <c r="B569" s="61"/>
      <c r="C569" s="15"/>
      <c r="D569" s="15"/>
    </row>
    <row r="570" spans="1:4" x14ac:dyDescent="0.25">
      <c r="A570" s="15"/>
      <c r="B570" s="61"/>
      <c r="C570" s="15"/>
      <c r="D570" s="15"/>
    </row>
    <row r="571" spans="1:4" x14ac:dyDescent="0.25">
      <c r="A571" s="15"/>
      <c r="B571" s="61"/>
      <c r="C571" s="15"/>
      <c r="D571" s="15"/>
    </row>
    <row r="572" spans="1:4" x14ac:dyDescent="0.25">
      <c r="A572" s="15"/>
      <c r="B572" s="61"/>
      <c r="C572" s="15"/>
      <c r="D572" s="15"/>
    </row>
    <row r="573" spans="1:4" x14ac:dyDescent="0.25">
      <c r="A573" s="15"/>
      <c r="B573" s="61"/>
      <c r="C573" s="15"/>
      <c r="D573" s="15"/>
    </row>
    <row r="574" spans="1:4" x14ac:dyDescent="0.25">
      <c r="A574" s="15"/>
      <c r="B574" s="61"/>
      <c r="C574" s="15"/>
      <c r="D574" s="15"/>
    </row>
    <row r="575" spans="1:4" x14ac:dyDescent="0.25">
      <c r="A575" s="15"/>
      <c r="B575" s="61"/>
      <c r="C575" s="15"/>
      <c r="D575" s="15"/>
    </row>
    <row r="576" spans="1:4" x14ac:dyDescent="0.25">
      <c r="A576" s="15"/>
      <c r="B576" s="61"/>
      <c r="C576" s="15"/>
      <c r="D576" s="15"/>
    </row>
    <row r="577" spans="1:4" x14ac:dyDescent="0.25">
      <c r="A577" s="15"/>
      <c r="B577" s="61"/>
      <c r="C577" s="15"/>
      <c r="D577" s="15"/>
    </row>
    <row r="578" spans="1:4" x14ac:dyDescent="0.25">
      <c r="A578" s="15"/>
      <c r="B578" s="61"/>
      <c r="C578" s="15"/>
      <c r="D578" s="15"/>
    </row>
    <row r="579" spans="1:4" x14ac:dyDescent="0.25">
      <c r="A579" s="15"/>
      <c r="B579" s="61"/>
      <c r="C579" s="15"/>
      <c r="D579" s="15"/>
    </row>
    <row r="580" spans="1:4" x14ac:dyDescent="0.25">
      <c r="A580" s="15"/>
      <c r="B580" s="61"/>
      <c r="C580" s="15"/>
      <c r="D580" s="15"/>
    </row>
    <row r="581" spans="1:4" x14ac:dyDescent="0.25">
      <c r="A581" s="15"/>
      <c r="B581" s="61"/>
      <c r="C581" s="15"/>
      <c r="D581" s="15"/>
    </row>
    <row r="582" spans="1:4" x14ac:dyDescent="0.25">
      <c r="A582" s="15"/>
      <c r="B582" s="61"/>
      <c r="C582" s="15"/>
      <c r="D582" s="15"/>
    </row>
    <row r="583" spans="1:4" x14ac:dyDescent="0.25">
      <c r="A583" s="15"/>
      <c r="B583" s="61"/>
      <c r="C583" s="15"/>
      <c r="D583" s="15"/>
    </row>
    <row r="584" spans="1:4" x14ac:dyDescent="0.25">
      <c r="A584" s="15"/>
      <c r="B584" s="61"/>
      <c r="C584" s="15"/>
      <c r="D584" s="15"/>
    </row>
    <row r="585" spans="1:4" x14ac:dyDescent="0.25">
      <c r="A585" s="15"/>
      <c r="B585" s="61"/>
      <c r="C585" s="15"/>
      <c r="D585" s="15"/>
    </row>
    <row r="586" spans="1:4" x14ac:dyDescent="0.25">
      <c r="A586" s="15"/>
      <c r="B586" s="61"/>
      <c r="C586" s="15"/>
      <c r="D586" s="15"/>
    </row>
    <row r="587" spans="1:4" x14ac:dyDescent="0.25">
      <c r="A587" s="15"/>
      <c r="B587" s="61"/>
      <c r="C587" s="15"/>
      <c r="D587" s="15"/>
    </row>
    <row r="588" spans="1:4" x14ac:dyDescent="0.25">
      <c r="A588" s="15"/>
      <c r="B588" s="61"/>
      <c r="C588" s="15"/>
      <c r="D588" s="15"/>
    </row>
    <row r="589" spans="1:4" x14ac:dyDescent="0.25">
      <c r="A589" s="15"/>
      <c r="B589" s="61"/>
      <c r="C589" s="15"/>
      <c r="D589" s="15"/>
    </row>
    <row r="590" spans="1:4" x14ac:dyDescent="0.25">
      <c r="A590" s="15"/>
      <c r="B590" s="61"/>
      <c r="C590" s="15"/>
      <c r="D590" s="15"/>
    </row>
    <row r="591" spans="1:4" x14ac:dyDescent="0.25">
      <c r="A591" s="15"/>
      <c r="B591" s="61"/>
      <c r="C591" s="15"/>
      <c r="D591" s="15"/>
    </row>
    <row r="592" spans="1:4" x14ac:dyDescent="0.25">
      <c r="A592" s="15"/>
      <c r="B592" s="61"/>
      <c r="C592" s="15"/>
      <c r="D592" s="15"/>
    </row>
    <row r="593" spans="1:4" x14ac:dyDescent="0.25">
      <c r="A593" s="15"/>
      <c r="B593" s="61"/>
      <c r="C593" s="15"/>
      <c r="D593" s="15"/>
    </row>
    <row r="594" spans="1:4" x14ac:dyDescent="0.25">
      <c r="A594" s="15"/>
      <c r="B594" s="61"/>
      <c r="C594" s="15"/>
      <c r="D594" s="15"/>
    </row>
    <row r="595" spans="1:4" x14ac:dyDescent="0.25">
      <c r="A595" s="15"/>
      <c r="B595" s="61"/>
      <c r="C595" s="15"/>
      <c r="D595" s="15"/>
    </row>
    <row r="596" spans="1:4" x14ac:dyDescent="0.25">
      <c r="A596" s="15"/>
      <c r="B596" s="61"/>
      <c r="C596" s="15"/>
      <c r="D596" s="15"/>
    </row>
    <row r="597" spans="1:4" x14ac:dyDescent="0.25">
      <c r="A597" s="15"/>
      <c r="B597" s="61"/>
      <c r="C597" s="15"/>
      <c r="D597" s="15"/>
    </row>
    <row r="598" spans="1:4" x14ac:dyDescent="0.25">
      <c r="A598" s="15"/>
      <c r="B598" s="61"/>
      <c r="C598" s="15"/>
      <c r="D598" s="15"/>
    </row>
    <row r="599" spans="1:4" x14ac:dyDescent="0.25">
      <c r="A599" s="15"/>
      <c r="B599" s="61"/>
      <c r="C599" s="15"/>
      <c r="D599" s="15"/>
    </row>
    <row r="600" spans="1:4" x14ac:dyDescent="0.25">
      <c r="A600" s="15"/>
      <c r="B600" s="61"/>
      <c r="C600" s="15"/>
      <c r="D600" s="15"/>
    </row>
    <row r="601" spans="1:4" x14ac:dyDescent="0.25">
      <c r="A601" s="15"/>
      <c r="B601" s="61"/>
      <c r="C601" s="15"/>
      <c r="D601" s="15"/>
    </row>
    <row r="602" spans="1:4" x14ac:dyDescent="0.25">
      <c r="A602" s="15"/>
      <c r="B602" s="61"/>
      <c r="C602" s="15"/>
      <c r="D602" s="15"/>
    </row>
    <row r="603" spans="1:4" x14ac:dyDescent="0.25">
      <c r="A603" s="15"/>
      <c r="B603" s="61"/>
      <c r="C603" s="15"/>
      <c r="D603" s="15"/>
    </row>
    <row r="604" spans="1:4" x14ac:dyDescent="0.25">
      <c r="A604" s="15"/>
      <c r="B604" s="61"/>
      <c r="C604" s="15"/>
      <c r="D604" s="15"/>
    </row>
    <row r="605" spans="1:4" x14ac:dyDescent="0.25">
      <c r="A605" s="15"/>
      <c r="B605" s="61"/>
      <c r="C605" s="15"/>
      <c r="D605" s="15"/>
    </row>
    <row r="606" spans="1:4" x14ac:dyDescent="0.25">
      <c r="A606" s="15"/>
      <c r="B606" s="61"/>
      <c r="C606" s="15"/>
      <c r="D606" s="15"/>
    </row>
    <row r="607" spans="1:4" x14ac:dyDescent="0.25">
      <c r="A607" s="15"/>
      <c r="B607" s="61"/>
      <c r="C607" s="15"/>
      <c r="D607" s="15"/>
    </row>
    <row r="608" spans="1:4" x14ac:dyDescent="0.25">
      <c r="A608" s="15"/>
      <c r="B608" s="61"/>
      <c r="C608" s="15"/>
      <c r="D608" s="15"/>
    </row>
    <row r="609" spans="1:4" x14ac:dyDescent="0.25">
      <c r="A609" s="15"/>
      <c r="B609" s="61"/>
      <c r="C609" s="15"/>
      <c r="D609" s="15"/>
    </row>
    <row r="610" spans="1:4" x14ac:dyDescent="0.25">
      <c r="A610" s="15"/>
      <c r="B610" s="61"/>
      <c r="C610" s="15"/>
      <c r="D610" s="15"/>
    </row>
    <row r="611" spans="1:4" x14ac:dyDescent="0.25">
      <c r="A611" s="15"/>
      <c r="B611" s="61"/>
      <c r="C611" s="15"/>
      <c r="D611" s="15"/>
    </row>
    <row r="612" spans="1:4" x14ac:dyDescent="0.25">
      <c r="A612" s="15"/>
      <c r="B612" s="61"/>
      <c r="C612" s="15"/>
      <c r="D612" s="15"/>
    </row>
    <row r="613" spans="1:4" x14ac:dyDescent="0.25">
      <c r="A613" s="15"/>
      <c r="B613" s="61"/>
      <c r="C613" s="15"/>
      <c r="D613" s="15"/>
    </row>
    <row r="614" spans="1:4" x14ac:dyDescent="0.25">
      <c r="A614" s="15"/>
      <c r="B614" s="61"/>
      <c r="C614" s="15"/>
      <c r="D614" s="15"/>
    </row>
    <row r="615" spans="1:4" x14ac:dyDescent="0.25">
      <c r="A615" s="15"/>
      <c r="B615" s="61"/>
      <c r="C615" s="15"/>
      <c r="D615" s="15"/>
    </row>
    <row r="616" spans="1:4" x14ac:dyDescent="0.25">
      <c r="A616" s="15"/>
      <c r="B616" s="61"/>
      <c r="C616" s="15"/>
      <c r="D616" s="15"/>
    </row>
    <row r="617" spans="1:4" x14ac:dyDescent="0.25">
      <c r="A617" s="15"/>
      <c r="B617" s="61"/>
      <c r="C617" s="15"/>
      <c r="D617" s="15"/>
    </row>
    <row r="618" spans="1:4" x14ac:dyDescent="0.25">
      <c r="A618" s="15"/>
      <c r="B618" s="61"/>
      <c r="C618" s="15"/>
      <c r="D618" s="15"/>
    </row>
    <row r="619" spans="1:4" x14ac:dyDescent="0.25">
      <c r="A619" s="15"/>
      <c r="B619" s="61"/>
      <c r="C619" s="15"/>
      <c r="D619" s="15"/>
    </row>
    <row r="620" spans="1:4" x14ac:dyDescent="0.25">
      <c r="A620" s="15"/>
      <c r="B620" s="61"/>
      <c r="C620" s="15"/>
      <c r="D620" s="15"/>
    </row>
    <row r="621" spans="1:4" x14ac:dyDescent="0.25">
      <c r="A621" s="15"/>
      <c r="B621" s="61"/>
      <c r="C621" s="15"/>
      <c r="D621" s="15"/>
    </row>
    <row r="622" spans="1:4" x14ac:dyDescent="0.25">
      <c r="A622" s="15"/>
      <c r="B622" s="61"/>
      <c r="C622" s="15"/>
      <c r="D622" s="15"/>
    </row>
    <row r="623" spans="1:4" x14ac:dyDescent="0.25">
      <c r="A623" s="15"/>
      <c r="B623" s="61"/>
      <c r="C623" s="15"/>
      <c r="D623" s="15"/>
    </row>
    <row r="624" spans="1:4" x14ac:dyDescent="0.25">
      <c r="A624" s="15"/>
      <c r="B624" s="61"/>
      <c r="C624" s="15"/>
      <c r="D624" s="15"/>
    </row>
    <row r="625" spans="1:4" x14ac:dyDescent="0.25">
      <c r="A625" s="15"/>
      <c r="B625" s="61"/>
      <c r="C625" s="15"/>
      <c r="D625" s="15"/>
    </row>
    <row r="626" spans="1:4" x14ac:dyDescent="0.25">
      <c r="A626" s="15"/>
      <c r="B626" s="61"/>
      <c r="C626" s="15"/>
      <c r="D626" s="15"/>
    </row>
    <row r="627" spans="1:4" x14ac:dyDescent="0.25">
      <c r="A627" s="15"/>
      <c r="B627" s="61"/>
      <c r="C627" s="15"/>
      <c r="D627" s="15"/>
    </row>
    <row r="628" spans="1:4" x14ac:dyDescent="0.25">
      <c r="A628" s="15"/>
      <c r="B628" s="61"/>
      <c r="C628" s="15"/>
      <c r="D628" s="15"/>
    </row>
    <row r="629" spans="1:4" x14ac:dyDescent="0.25">
      <c r="A629" s="15"/>
      <c r="B629" s="61"/>
      <c r="C629" s="15"/>
      <c r="D629" s="15"/>
    </row>
    <row r="630" spans="1:4" x14ac:dyDescent="0.25">
      <c r="A630" s="15"/>
      <c r="B630" s="61"/>
      <c r="C630" s="15"/>
      <c r="D630" s="15"/>
    </row>
    <row r="631" spans="1:4" x14ac:dyDescent="0.25">
      <c r="A631" s="15"/>
      <c r="B631" s="61"/>
      <c r="C631" s="15"/>
      <c r="D631" s="15"/>
    </row>
    <row r="632" spans="1:4" x14ac:dyDescent="0.25">
      <c r="A632" s="15"/>
      <c r="B632" s="61"/>
      <c r="C632" s="15"/>
      <c r="D632" s="15"/>
    </row>
    <row r="633" spans="1:4" x14ac:dyDescent="0.25">
      <c r="A633" s="15"/>
      <c r="B633" s="61"/>
      <c r="C633" s="15"/>
      <c r="D633" s="15"/>
    </row>
    <row r="634" spans="1:4" x14ac:dyDescent="0.25">
      <c r="A634" s="15"/>
      <c r="B634" s="61"/>
      <c r="C634" s="15"/>
      <c r="D634" s="15"/>
    </row>
    <row r="635" spans="1:4" x14ac:dyDescent="0.25">
      <c r="A635" s="15"/>
      <c r="B635" s="61"/>
      <c r="C635" s="15"/>
      <c r="D635" s="15"/>
    </row>
    <row r="636" spans="1:4" x14ac:dyDescent="0.25">
      <c r="A636" s="15"/>
      <c r="B636" s="61"/>
      <c r="C636" s="15"/>
      <c r="D636" s="15"/>
    </row>
    <row r="637" spans="1:4" x14ac:dyDescent="0.25">
      <c r="A637" s="15"/>
      <c r="B637" s="61"/>
      <c r="C637" s="15"/>
      <c r="D637" s="15"/>
    </row>
    <row r="638" spans="1:4" x14ac:dyDescent="0.25">
      <c r="A638" s="15"/>
      <c r="B638" s="61"/>
      <c r="C638" s="15"/>
      <c r="D638" s="15"/>
    </row>
    <row r="639" spans="1:4" x14ac:dyDescent="0.25">
      <c r="A639" s="15"/>
      <c r="B639" s="61"/>
      <c r="C639" s="15"/>
      <c r="D639" s="15"/>
    </row>
    <row r="640" spans="1:4" x14ac:dyDescent="0.25">
      <c r="A640" s="15"/>
      <c r="B640" s="61"/>
      <c r="C640" s="15"/>
      <c r="D640" s="15"/>
    </row>
    <row r="641" spans="1:4" x14ac:dyDescent="0.25">
      <c r="A641" s="15"/>
      <c r="B641" s="61"/>
      <c r="C641" s="15"/>
      <c r="D641" s="15"/>
    </row>
    <row r="642" spans="1:4" x14ac:dyDescent="0.25">
      <c r="A642" s="15"/>
      <c r="B642" s="61"/>
      <c r="C642" s="15"/>
      <c r="D642" s="15"/>
    </row>
    <row r="643" spans="1:4" x14ac:dyDescent="0.25">
      <c r="A643" s="15"/>
      <c r="B643" s="61"/>
      <c r="C643" s="15"/>
      <c r="D643" s="15"/>
    </row>
    <row r="644" spans="1:4" x14ac:dyDescent="0.25">
      <c r="A644" s="15"/>
      <c r="B644" s="61"/>
      <c r="C644" s="15"/>
      <c r="D644" s="15"/>
    </row>
    <row r="645" spans="1:4" x14ac:dyDescent="0.25">
      <c r="A645" s="15"/>
      <c r="B645" s="61"/>
      <c r="C645" s="15"/>
      <c r="D645" s="15"/>
    </row>
    <row r="646" spans="1:4" x14ac:dyDescent="0.25">
      <c r="A646" s="15"/>
      <c r="B646" s="61"/>
      <c r="C646" s="15"/>
      <c r="D646" s="15"/>
    </row>
    <row r="647" spans="1:4" x14ac:dyDescent="0.25">
      <c r="A647" s="15"/>
      <c r="B647" s="61"/>
      <c r="C647" s="15"/>
      <c r="D647" s="15"/>
    </row>
    <row r="648" spans="1:4" x14ac:dyDescent="0.25">
      <c r="A648" s="15"/>
      <c r="B648" s="61"/>
      <c r="C648" s="15"/>
      <c r="D648" s="15"/>
    </row>
    <row r="649" spans="1:4" x14ac:dyDescent="0.25">
      <c r="A649" s="15"/>
      <c r="B649" s="61"/>
      <c r="C649" s="15"/>
      <c r="D649" s="15"/>
    </row>
    <row r="650" spans="1:4" x14ac:dyDescent="0.25">
      <c r="A650" s="15"/>
      <c r="B650" s="61"/>
      <c r="C650" s="15"/>
      <c r="D650" s="15"/>
    </row>
    <row r="651" spans="1:4" x14ac:dyDescent="0.25">
      <c r="A651" s="15"/>
      <c r="B651" s="61"/>
      <c r="C651" s="15"/>
      <c r="D651" s="15"/>
    </row>
    <row r="652" spans="1:4" x14ac:dyDescent="0.25">
      <c r="A652" s="15"/>
      <c r="B652" s="61"/>
      <c r="C652" s="15"/>
      <c r="D652" s="15"/>
    </row>
    <row r="653" spans="1:4" x14ac:dyDescent="0.25">
      <c r="A653" s="15"/>
      <c r="B653" s="61"/>
      <c r="C653" s="15"/>
      <c r="D653" s="15"/>
    </row>
    <row r="654" spans="1:4" x14ac:dyDescent="0.25">
      <c r="A654" s="15"/>
      <c r="B654" s="61"/>
      <c r="C654" s="15"/>
      <c r="D654" s="15"/>
    </row>
    <row r="655" spans="1:4" x14ac:dyDescent="0.25">
      <c r="A655" s="15"/>
      <c r="B655" s="61"/>
      <c r="C655" s="15"/>
      <c r="D655" s="15"/>
    </row>
    <row r="656" spans="1:4" x14ac:dyDescent="0.25">
      <c r="A656" s="15"/>
      <c r="B656" s="61"/>
      <c r="C656" s="15"/>
      <c r="D656" s="15"/>
    </row>
    <row r="657" spans="1:4" x14ac:dyDescent="0.25">
      <c r="A657" s="15"/>
      <c r="B657" s="61"/>
      <c r="C657" s="15"/>
      <c r="D657" s="15"/>
    </row>
    <row r="658" spans="1:4" x14ac:dyDescent="0.25">
      <c r="A658" s="15"/>
      <c r="B658" s="61"/>
      <c r="C658" s="15"/>
      <c r="D658" s="15"/>
    </row>
    <row r="659" spans="1:4" x14ac:dyDescent="0.25">
      <c r="A659" s="15"/>
      <c r="B659" s="61"/>
      <c r="C659" s="15"/>
      <c r="D659" s="15"/>
    </row>
    <row r="660" spans="1:4" x14ac:dyDescent="0.25">
      <c r="A660" s="15"/>
      <c r="B660" s="61"/>
      <c r="C660" s="15"/>
      <c r="D660" s="15"/>
    </row>
    <row r="661" spans="1:4" x14ac:dyDescent="0.25">
      <c r="A661" s="15"/>
      <c r="B661" s="61"/>
      <c r="C661" s="15"/>
      <c r="D661" s="15"/>
    </row>
    <row r="662" spans="1:4" x14ac:dyDescent="0.25">
      <c r="A662" s="15"/>
      <c r="B662" s="61"/>
      <c r="C662" s="15"/>
      <c r="D662" s="15"/>
    </row>
    <row r="663" spans="1:4" x14ac:dyDescent="0.25">
      <c r="A663" s="15"/>
      <c r="B663" s="61"/>
      <c r="C663" s="15"/>
      <c r="D663" s="15"/>
    </row>
    <row r="664" spans="1:4" x14ac:dyDescent="0.25">
      <c r="A664" s="15"/>
      <c r="B664" s="61"/>
      <c r="C664" s="15"/>
      <c r="D664" s="15"/>
    </row>
    <row r="665" spans="1:4" x14ac:dyDescent="0.25">
      <c r="A665" s="15"/>
      <c r="B665" s="61"/>
      <c r="C665" s="15"/>
      <c r="D665" s="15"/>
    </row>
    <row r="666" spans="1:4" x14ac:dyDescent="0.25">
      <c r="A666" s="15"/>
      <c r="B666" s="61"/>
      <c r="C666" s="15"/>
      <c r="D666" s="15"/>
    </row>
    <row r="667" spans="1:4" x14ac:dyDescent="0.25">
      <c r="A667" s="15"/>
      <c r="B667" s="61"/>
      <c r="C667" s="15"/>
      <c r="D667" s="15"/>
    </row>
    <row r="668" spans="1:4" x14ac:dyDescent="0.25">
      <c r="A668" s="15"/>
      <c r="B668" s="61"/>
      <c r="C668" s="15"/>
      <c r="D668" s="15"/>
    </row>
    <row r="669" spans="1:4" x14ac:dyDescent="0.25">
      <c r="A669" s="15"/>
      <c r="B669" s="61"/>
      <c r="C669" s="15"/>
      <c r="D669" s="15"/>
    </row>
    <row r="670" spans="1:4" x14ac:dyDescent="0.25">
      <c r="A670" s="15"/>
      <c r="B670" s="61"/>
      <c r="C670" s="15"/>
      <c r="D670" s="15"/>
    </row>
    <row r="671" spans="1:4" x14ac:dyDescent="0.25">
      <c r="A671" s="15"/>
      <c r="B671" s="61"/>
      <c r="C671" s="15"/>
      <c r="D671" s="15"/>
    </row>
    <row r="672" spans="1:4" x14ac:dyDescent="0.25">
      <c r="A672" s="15"/>
      <c r="B672" s="61"/>
      <c r="C672" s="15"/>
      <c r="D672" s="15"/>
    </row>
    <row r="673" spans="1:4" x14ac:dyDescent="0.25">
      <c r="A673" s="15"/>
      <c r="B673" s="61"/>
      <c r="C673" s="15"/>
      <c r="D673" s="15"/>
    </row>
    <row r="674" spans="1:4" x14ac:dyDescent="0.25">
      <c r="A674" s="15"/>
      <c r="B674" s="61"/>
      <c r="C674" s="15"/>
      <c r="D674" s="15"/>
    </row>
    <row r="675" spans="1:4" x14ac:dyDescent="0.25">
      <c r="A675" s="15"/>
      <c r="B675" s="61"/>
      <c r="C675" s="15"/>
      <c r="D675" s="15"/>
    </row>
    <row r="676" spans="1:4" x14ac:dyDescent="0.25">
      <c r="A676" s="15"/>
      <c r="B676" s="61"/>
      <c r="C676" s="15"/>
      <c r="D676" s="15"/>
    </row>
    <row r="677" spans="1:4" x14ac:dyDescent="0.25">
      <c r="A677" s="15"/>
      <c r="B677" s="61"/>
      <c r="C677" s="15"/>
      <c r="D677" s="15"/>
    </row>
    <row r="678" spans="1:4" x14ac:dyDescent="0.25">
      <c r="A678" s="15"/>
      <c r="B678" s="61"/>
      <c r="C678" s="15"/>
      <c r="D678" s="15"/>
    </row>
    <row r="679" spans="1:4" x14ac:dyDescent="0.25">
      <c r="A679" s="15"/>
      <c r="B679" s="61"/>
      <c r="C679" s="15"/>
      <c r="D679" s="15"/>
    </row>
    <row r="680" spans="1:4" x14ac:dyDescent="0.25">
      <c r="A680" s="15"/>
      <c r="B680" s="61"/>
      <c r="C680" s="15"/>
      <c r="D680" s="15"/>
    </row>
    <row r="681" spans="1:4" x14ac:dyDescent="0.25">
      <c r="A681" s="15"/>
      <c r="B681" s="61"/>
      <c r="C681" s="15"/>
      <c r="D681" s="15"/>
    </row>
    <row r="682" spans="1:4" x14ac:dyDescent="0.25">
      <c r="A682" s="15"/>
      <c r="B682" s="61"/>
      <c r="C682" s="15"/>
      <c r="D682" s="15"/>
    </row>
    <row r="683" spans="1:4" x14ac:dyDescent="0.25">
      <c r="A683" s="15"/>
      <c r="B683" s="61"/>
      <c r="C683" s="15"/>
      <c r="D683" s="15"/>
    </row>
    <row r="684" spans="1:4" x14ac:dyDescent="0.25">
      <c r="A684" s="15"/>
      <c r="B684" s="61"/>
      <c r="C684" s="15"/>
      <c r="D684" s="15"/>
    </row>
    <row r="685" spans="1:4" x14ac:dyDescent="0.25">
      <c r="A685" s="15"/>
      <c r="B685" s="61"/>
      <c r="C685" s="15"/>
      <c r="D685" s="15"/>
    </row>
    <row r="686" spans="1:4" x14ac:dyDescent="0.25">
      <c r="A686" s="15"/>
      <c r="B686" s="61"/>
      <c r="C686" s="15"/>
      <c r="D686" s="15"/>
    </row>
    <row r="687" spans="1:4" x14ac:dyDescent="0.25">
      <c r="A687" s="15"/>
      <c r="B687" s="61"/>
      <c r="C687" s="15"/>
      <c r="D687" s="15"/>
    </row>
    <row r="688" spans="1:4" x14ac:dyDescent="0.25">
      <c r="A688" s="15"/>
      <c r="B688" s="61"/>
      <c r="C688" s="15"/>
      <c r="D688" s="15"/>
    </row>
    <row r="689" spans="1:4" x14ac:dyDescent="0.25">
      <c r="A689" s="15"/>
      <c r="B689" s="61"/>
      <c r="C689" s="15"/>
      <c r="D689" s="15"/>
    </row>
    <row r="690" spans="1:4" x14ac:dyDescent="0.25">
      <c r="A690" s="15"/>
      <c r="B690" s="61"/>
      <c r="C690" s="15"/>
      <c r="D690" s="15"/>
    </row>
    <row r="691" spans="1:4" x14ac:dyDescent="0.25">
      <c r="A691" s="15"/>
      <c r="B691" s="61"/>
      <c r="C691" s="15"/>
      <c r="D691" s="15"/>
    </row>
    <row r="692" spans="1:4" x14ac:dyDescent="0.25">
      <c r="A692" s="15"/>
      <c r="B692" s="61"/>
      <c r="C692" s="15"/>
      <c r="D692" s="15"/>
    </row>
    <row r="693" spans="1:4" x14ac:dyDescent="0.25">
      <c r="A693" s="15"/>
      <c r="B693" s="61"/>
      <c r="C693" s="15"/>
      <c r="D693" s="15"/>
    </row>
    <row r="694" spans="1:4" x14ac:dyDescent="0.25">
      <c r="A694" s="15"/>
      <c r="B694" s="61"/>
      <c r="C694" s="15"/>
      <c r="D694" s="15"/>
    </row>
    <row r="695" spans="1:4" x14ac:dyDescent="0.25">
      <c r="A695" s="15"/>
      <c r="B695" s="61"/>
      <c r="C695" s="15"/>
      <c r="D695" s="15"/>
    </row>
    <row r="696" spans="1:4" x14ac:dyDescent="0.25">
      <c r="A696" s="15"/>
      <c r="B696" s="61"/>
      <c r="C696" s="15"/>
      <c r="D696" s="15"/>
    </row>
    <row r="697" spans="1:4" x14ac:dyDescent="0.25">
      <c r="A697" s="15"/>
      <c r="B697" s="61"/>
      <c r="C697" s="15"/>
      <c r="D697" s="15"/>
    </row>
    <row r="698" spans="1:4" x14ac:dyDescent="0.25">
      <c r="A698" s="15"/>
      <c r="B698" s="61"/>
      <c r="C698" s="15"/>
      <c r="D698" s="15"/>
    </row>
    <row r="699" spans="1:4" x14ac:dyDescent="0.25">
      <c r="A699" s="15"/>
      <c r="B699" s="61"/>
      <c r="C699" s="15"/>
      <c r="D699" s="15"/>
    </row>
    <row r="700" spans="1:4" x14ac:dyDescent="0.25">
      <c r="A700" s="15"/>
      <c r="B700" s="61"/>
      <c r="C700" s="15"/>
      <c r="D700" s="15"/>
    </row>
    <row r="701" spans="1:4" x14ac:dyDescent="0.25">
      <c r="A701" s="15"/>
      <c r="B701" s="61"/>
      <c r="C701" s="15"/>
      <c r="D701" s="15"/>
    </row>
    <row r="702" spans="1:4" x14ac:dyDescent="0.25">
      <c r="A702" s="15"/>
      <c r="B702" s="61"/>
      <c r="C702" s="15"/>
      <c r="D702" s="15"/>
    </row>
    <row r="703" spans="1:4" x14ac:dyDescent="0.25">
      <c r="A703" s="15"/>
      <c r="B703" s="61"/>
      <c r="C703" s="15"/>
      <c r="D703" s="15"/>
    </row>
    <row r="704" spans="1:4" x14ac:dyDescent="0.25">
      <c r="A704" s="15"/>
      <c r="B704" s="61"/>
      <c r="C704" s="15"/>
      <c r="D704" s="15"/>
    </row>
    <row r="705" spans="1:4" x14ac:dyDescent="0.25">
      <c r="A705" s="15"/>
      <c r="B705" s="61"/>
      <c r="C705" s="15"/>
      <c r="D705" s="15"/>
    </row>
    <row r="706" spans="1:4" x14ac:dyDescent="0.25">
      <c r="A706" s="15"/>
      <c r="B706" s="61"/>
      <c r="C706" s="15"/>
      <c r="D706" s="15"/>
    </row>
    <row r="707" spans="1:4" x14ac:dyDescent="0.25">
      <c r="A707" s="15"/>
      <c r="B707" s="61"/>
      <c r="C707" s="15"/>
      <c r="D707" s="15"/>
    </row>
    <row r="708" spans="1:4" x14ac:dyDescent="0.25">
      <c r="A708" s="15"/>
      <c r="B708" s="61"/>
      <c r="C708" s="15"/>
      <c r="D708" s="15"/>
    </row>
    <row r="709" spans="1:4" x14ac:dyDescent="0.25">
      <c r="A709" s="15"/>
      <c r="B709" s="61"/>
      <c r="C709" s="15"/>
      <c r="D709" s="15"/>
    </row>
    <row r="710" spans="1:4" x14ac:dyDescent="0.25">
      <c r="A710" s="15"/>
      <c r="B710" s="61"/>
      <c r="C710" s="15"/>
      <c r="D710" s="15"/>
    </row>
    <row r="711" spans="1:4" x14ac:dyDescent="0.25">
      <c r="A711" s="15"/>
      <c r="B711" s="61"/>
      <c r="C711" s="15"/>
      <c r="D711" s="15"/>
    </row>
    <row r="712" spans="1:4" x14ac:dyDescent="0.25">
      <c r="A712" s="15"/>
      <c r="B712" s="61"/>
      <c r="C712" s="15"/>
      <c r="D712" s="15"/>
    </row>
    <row r="713" spans="1:4" x14ac:dyDescent="0.25">
      <c r="A713" s="15"/>
      <c r="B713" s="61"/>
      <c r="C713" s="15"/>
      <c r="D713" s="15"/>
    </row>
    <row r="714" spans="1:4" x14ac:dyDescent="0.25">
      <c r="A714" s="15"/>
      <c r="B714" s="61"/>
      <c r="C714" s="15"/>
      <c r="D714" s="15"/>
    </row>
    <row r="715" spans="1:4" x14ac:dyDescent="0.25">
      <c r="A715" s="15"/>
      <c r="B715" s="61"/>
      <c r="C715" s="15"/>
      <c r="D715" s="15"/>
    </row>
    <row r="716" spans="1:4" x14ac:dyDescent="0.25">
      <c r="A716" s="15"/>
      <c r="B716" s="61"/>
      <c r="C716" s="15"/>
      <c r="D716" s="15"/>
    </row>
    <row r="717" spans="1:4" x14ac:dyDescent="0.25">
      <c r="A717" s="15"/>
      <c r="B717" s="61"/>
      <c r="C717" s="15"/>
      <c r="D717" s="15"/>
    </row>
    <row r="718" spans="1:4" x14ac:dyDescent="0.25">
      <c r="A718" s="15"/>
      <c r="B718" s="61"/>
      <c r="C718" s="15"/>
      <c r="D718" s="15"/>
    </row>
    <row r="719" spans="1:4" x14ac:dyDescent="0.25">
      <c r="A719" s="15"/>
      <c r="B719" s="61"/>
      <c r="C719" s="15"/>
      <c r="D719" s="15"/>
    </row>
    <row r="720" spans="1:4" x14ac:dyDescent="0.25">
      <c r="A720" s="15"/>
      <c r="B720" s="61"/>
      <c r="C720" s="15"/>
      <c r="D720" s="15"/>
    </row>
    <row r="721" spans="1:4" x14ac:dyDescent="0.25">
      <c r="A721" s="15"/>
      <c r="B721" s="61"/>
      <c r="C721" s="15"/>
      <c r="D721" s="15"/>
    </row>
    <row r="722" spans="1:4" x14ac:dyDescent="0.25">
      <c r="A722" s="15"/>
      <c r="B722" s="61"/>
      <c r="C722" s="15"/>
      <c r="D722" s="15"/>
    </row>
    <row r="723" spans="1:4" x14ac:dyDescent="0.25">
      <c r="A723" s="15"/>
      <c r="B723" s="61"/>
      <c r="C723" s="15"/>
      <c r="D723" s="15"/>
    </row>
    <row r="724" spans="1:4" x14ac:dyDescent="0.25">
      <c r="A724" s="15"/>
      <c r="B724" s="61"/>
      <c r="C724" s="15"/>
      <c r="D724" s="15"/>
    </row>
    <row r="725" spans="1:4" x14ac:dyDescent="0.25">
      <c r="A725" s="15"/>
      <c r="B725" s="61"/>
      <c r="C725" s="15"/>
      <c r="D725" s="15"/>
    </row>
    <row r="726" spans="1:4" x14ac:dyDescent="0.25">
      <c r="A726" s="15"/>
      <c r="B726" s="61"/>
      <c r="C726" s="15"/>
      <c r="D726" s="15"/>
    </row>
    <row r="727" spans="1:4" x14ac:dyDescent="0.25">
      <c r="A727" s="15"/>
      <c r="B727" s="61"/>
      <c r="C727" s="15"/>
      <c r="D727" s="15"/>
    </row>
    <row r="728" spans="1:4" x14ac:dyDescent="0.25">
      <c r="A728" s="15"/>
      <c r="B728" s="61"/>
      <c r="C728" s="15"/>
      <c r="D728" s="15"/>
    </row>
    <row r="729" spans="1:4" x14ac:dyDescent="0.25">
      <c r="A729" s="15"/>
      <c r="B729" s="61"/>
      <c r="C729" s="15"/>
      <c r="D729" s="15"/>
    </row>
    <row r="730" spans="1:4" x14ac:dyDescent="0.25">
      <c r="A730" s="15"/>
      <c r="B730" s="61"/>
      <c r="C730" s="15"/>
      <c r="D730" s="15"/>
    </row>
    <row r="731" spans="1:4" x14ac:dyDescent="0.25">
      <c r="A731" s="15"/>
      <c r="B731" s="61"/>
      <c r="C731" s="15"/>
      <c r="D731" s="15"/>
    </row>
    <row r="732" spans="1:4" x14ac:dyDescent="0.25">
      <c r="A732" s="15"/>
      <c r="B732" s="61"/>
      <c r="C732" s="15"/>
      <c r="D732" s="15"/>
    </row>
    <row r="733" spans="1:4" x14ac:dyDescent="0.25">
      <c r="A733" s="15"/>
      <c r="B733" s="61"/>
      <c r="C733" s="15"/>
      <c r="D733" s="15"/>
    </row>
    <row r="734" spans="1:4" x14ac:dyDescent="0.25">
      <c r="A734" s="15"/>
      <c r="B734" s="61"/>
      <c r="C734" s="15"/>
      <c r="D734" s="15"/>
    </row>
    <row r="735" spans="1:4" x14ac:dyDescent="0.25">
      <c r="A735" s="15"/>
      <c r="B735" s="61"/>
      <c r="C735" s="15"/>
      <c r="D735" s="15"/>
    </row>
    <row r="736" spans="1:4" x14ac:dyDescent="0.25">
      <c r="A736" s="15"/>
      <c r="B736" s="61"/>
      <c r="C736" s="15"/>
      <c r="D736" s="15"/>
    </row>
    <row r="737" spans="1:4" x14ac:dyDescent="0.25">
      <c r="A737" s="15"/>
      <c r="B737" s="61"/>
      <c r="C737" s="15"/>
      <c r="D737" s="15"/>
    </row>
    <row r="738" spans="1:4" x14ac:dyDescent="0.25">
      <c r="A738" s="15"/>
      <c r="B738" s="61"/>
      <c r="C738" s="15"/>
      <c r="D738" s="15"/>
    </row>
    <row r="739" spans="1:4" x14ac:dyDescent="0.25">
      <c r="A739" s="15"/>
      <c r="B739" s="61"/>
      <c r="C739" s="15"/>
      <c r="D739" s="15"/>
    </row>
    <row r="740" spans="1:4" x14ac:dyDescent="0.25">
      <c r="A740" s="15"/>
      <c r="B740" s="61"/>
      <c r="C740" s="15"/>
      <c r="D740" s="15"/>
    </row>
    <row r="741" spans="1:4" x14ac:dyDescent="0.25">
      <c r="A741" s="15"/>
      <c r="B741" s="61"/>
      <c r="C741" s="15"/>
      <c r="D741" s="15"/>
    </row>
    <row r="742" spans="1:4" x14ac:dyDescent="0.25">
      <c r="A742" s="15"/>
      <c r="B742" s="61"/>
      <c r="C742" s="15"/>
      <c r="D742" s="15"/>
    </row>
    <row r="743" spans="1:4" x14ac:dyDescent="0.25">
      <c r="A743" s="15"/>
      <c r="B743" s="61"/>
      <c r="C743" s="15"/>
      <c r="D743" s="15"/>
    </row>
    <row r="744" spans="1:4" x14ac:dyDescent="0.25">
      <c r="A744" s="15"/>
      <c r="B744" s="61"/>
      <c r="C744" s="15"/>
      <c r="D744" s="15"/>
    </row>
    <row r="745" spans="1:4" x14ac:dyDescent="0.25">
      <c r="A745" s="15"/>
      <c r="B745" s="61"/>
      <c r="C745" s="15"/>
      <c r="D745" s="15"/>
    </row>
    <row r="746" spans="1:4" x14ac:dyDescent="0.25">
      <c r="A746" s="15"/>
      <c r="B746" s="61"/>
      <c r="C746" s="15"/>
      <c r="D746" s="15"/>
    </row>
    <row r="747" spans="1:4" x14ac:dyDescent="0.25">
      <c r="A747" s="15"/>
      <c r="B747" s="61"/>
      <c r="C747" s="15"/>
      <c r="D747" s="15"/>
    </row>
    <row r="748" spans="1:4" x14ac:dyDescent="0.25">
      <c r="A748" s="15"/>
      <c r="B748" s="61"/>
      <c r="C748" s="15"/>
      <c r="D748" s="15"/>
    </row>
    <row r="749" spans="1:4" x14ac:dyDescent="0.25">
      <c r="A749" s="15"/>
      <c r="B749" s="61"/>
      <c r="C749" s="15"/>
      <c r="D749" s="15"/>
    </row>
    <row r="750" spans="1:4" x14ac:dyDescent="0.25">
      <c r="A750" s="15"/>
      <c r="B750" s="61"/>
      <c r="C750" s="15"/>
      <c r="D750" s="15"/>
    </row>
    <row r="751" spans="1:4" x14ac:dyDescent="0.25">
      <c r="A751" s="15"/>
      <c r="B751" s="61"/>
      <c r="C751" s="15"/>
      <c r="D751" s="15"/>
    </row>
    <row r="752" spans="1:4" x14ac:dyDescent="0.25">
      <c r="A752" s="15"/>
      <c r="B752" s="61"/>
      <c r="C752" s="15"/>
      <c r="D752" s="15"/>
    </row>
    <row r="753" spans="1:4" x14ac:dyDescent="0.25">
      <c r="A753" s="15"/>
      <c r="B753" s="61"/>
      <c r="C753" s="15"/>
      <c r="D753" s="15"/>
    </row>
    <row r="754" spans="1:4" x14ac:dyDescent="0.25">
      <c r="A754" s="15"/>
      <c r="B754" s="61"/>
      <c r="C754" s="15"/>
      <c r="D754" s="15"/>
    </row>
    <row r="755" spans="1:4" x14ac:dyDescent="0.25">
      <c r="A755" s="15"/>
      <c r="B755" s="61"/>
      <c r="C755" s="15"/>
      <c r="D755" s="15"/>
    </row>
    <row r="756" spans="1:4" x14ac:dyDescent="0.25">
      <c r="A756" s="15"/>
      <c r="B756" s="61"/>
      <c r="C756" s="15"/>
      <c r="D756" s="15"/>
    </row>
    <row r="757" spans="1:4" x14ac:dyDescent="0.25">
      <c r="A757" s="15"/>
      <c r="B757" s="61"/>
      <c r="C757" s="15"/>
      <c r="D757" s="15"/>
    </row>
    <row r="758" spans="1:4" x14ac:dyDescent="0.25">
      <c r="A758" s="15"/>
      <c r="B758" s="61"/>
      <c r="C758" s="15"/>
      <c r="D758" s="15"/>
    </row>
    <row r="759" spans="1:4" x14ac:dyDescent="0.25">
      <c r="A759" s="15"/>
      <c r="B759" s="61"/>
      <c r="C759" s="15"/>
      <c r="D759" s="15"/>
    </row>
    <row r="760" spans="1:4" x14ac:dyDescent="0.25">
      <c r="A760" s="15"/>
      <c r="B760" s="61"/>
      <c r="C760" s="15"/>
      <c r="D760" s="15"/>
    </row>
    <row r="761" spans="1:4" x14ac:dyDescent="0.25">
      <c r="A761" s="15"/>
      <c r="B761" s="61"/>
      <c r="C761" s="15"/>
      <c r="D761" s="15"/>
    </row>
    <row r="762" spans="1:4" x14ac:dyDescent="0.25">
      <c r="A762" s="15"/>
      <c r="B762" s="61"/>
      <c r="C762" s="15"/>
      <c r="D762" s="15"/>
    </row>
    <row r="763" spans="1:4" x14ac:dyDescent="0.25">
      <c r="A763" s="15"/>
      <c r="B763" s="61"/>
      <c r="C763" s="15"/>
      <c r="D763" s="15"/>
    </row>
    <row r="764" spans="1:4" x14ac:dyDescent="0.25">
      <c r="A764" s="15"/>
      <c r="B764" s="61"/>
      <c r="C764" s="15"/>
      <c r="D764" s="15"/>
    </row>
    <row r="765" spans="1:4" x14ac:dyDescent="0.25">
      <c r="A765" s="15"/>
      <c r="B765" s="61"/>
      <c r="C765" s="15"/>
      <c r="D765" s="15"/>
    </row>
    <row r="766" spans="1:4" x14ac:dyDescent="0.25">
      <c r="A766" s="15"/>
      <c r="B766" s="61"/>
      <c r="C766" s="15"/>
      <c r="D766" s="15"/>
    </row>
    <row r="767" spans="1:4" x14ac:dyDescent="0.25">
      <c r="A767" s="15"/>
      <c r="B767" s="61"/>
      <c r="C767" s="15"/>
      <c r="D767" s="15"/>
    </row>
    <row r="768" spans="1:4" x14ac:dyDescent="0.25">
      <c r="A768" s="15"/>
      <c r="B768" s="61"/>
      <c r="C768" s="15"/>
      <c r="D768" s="15"/>
    </row>
    <row r="769" spans="1:4" x14ac:dyDescent="0.25">
      <c r="A769" s="15"/>
      <c r="B769" s="61"/>
      <c r="C769" s="15"/>
      <c r="D769" s="15"/>
    </row>
    <row r="770" spans="1:4" x14ac:dyDescent="0.25">
      <c r="A770" s="15"/>
      <c r="B770" s="61"/>
      <c r="C770" s="15"/>
      <c r="D770" s="15"/>
    </row>
    <row r="771" spans="1:4" x14ac:dyDescent="0.25">
      <c r="A771" s="15"/>
      <c r="B771" s="61"/>
      <c r="C771" s="15"/>
      <c r="D771" s="15"/>
    </row>
    <row r="772" spans="1:4" x14ac:dyDescent="0.25">
      <c r="A772" s="15"/>
      <c r="B772" s="61"/>
      <c r="C772" s="15"/>
      <c r="D772" s="15"/>
    </row>
    <row r="773" spans="1:4" x14ac:dyDescent="0.25">
      <c r="A773" s="15"/>
      <c r="B773" s="61"/>
      <c r="C773" s="15"/>
      <c r="D773" s="15"/>
    </row>
    <row r="774" spans="1:4" x14ac:dyDescent="0.25">
      <c r="A774" s="15"/>
      <c r="B774" s="61"/>
      <c r="C774" s="15"/>
      <c r="D774" s="15"/>
    </row>
    <row r="775" spans="1:4" x14ac:dyDescent="0.25">
      <c r="A775" s="15"/>
      <c r="B775" s="61"/>
      <c r="C775" s="15"/>
      <c r="D775" s="15"/>
    </row>
    <row r="776" spans="1:4" x14ac:dyDescent="0.25">
      <c r="A776" s="15"/>
      <c r="B776" s="61"/>
      <c r="C776" s="15"/>
      <c r="D776" s="15"/>
    </row>
    <row r="777" spans="1:4" x14ac:dyDescent="0.25">
      <c r="A777" s="15"/>
      <c r="B777" s="61"/>
      <c r="C777" s="15"/>
      <c r="D777" s="15"/>
    </row>
    <row r="778" spans="1:4" x14ac:dyDescent="0.25">
      <c r="A778" s="15"/>
      <c r="B778" s="61"/>
      <c r="C778" s="15"/>
      <c r="D778" s="15"/>
    </row>
    <row r="779" spans="1:4" x14ac:dyDescent="0.25">
      <c r="A779" s="15"/>
      <c r="B779" s="61"/>
      <c r="C779" s="15"/>
      <c r="D779" s="15"/>
    </row>
    <row r="780" spans="1:4" x14ac:dyDescent="0.25">
      <c r="A780" s="15"/>
      <c r="B780" s="61"/>
      <c r="C780" s="15"/>
      <c r="D780" s="15"/>
    </row>
    <row r="781" spans="1:4" x14ac:dyDescent="0.25">
      <c r="A781" s="15"/>
      <c r="B781" s="61"/>
      <c r="C781" s="15"/>
      <c r="D781" s="15"/>
    </row>
    <row r="782" spans="1:4" x14ac:dyDescent="0.25">
      <c r="A782" s="15"/>
      <c r="B782" s="61"/>
      <c r="C782" s="15"/>
      <c r="D782" s="15"/>
    </row>
    <row r="783" spans="1:4" x14ac:dyDescent="0.25">
      <c r="A783" s="15"/>
      <c r="B783" s="61"/>
      <c r="C783" s="15"/>
      <c r="D783" s="15"/>
    </row>
    <row r="784" spans="1:4" x14ac:dyDescent="0.25">
      <c r="A784" s="15"/>
      <c r="B784" s="61"/>
      <c r="C784" s="15"/>
      <c r="D784" s="15"/>
    </row>
    <row r="785" spans="1:4" x14ac:dyDescent="0.25">
      <c r="A785" s="15"/>
      <c r="B785" s="61"/>
      <c r="C785" s="15"/>
      <c r="D785" s="15"/>
    </row>
    <row r="786" spans="1:4" x14ac:dyDescent="0.25">
      <c r="A786" s="15"/>
      <c r="B786" s="61"/>
      <c r="C786" s="15"/>
      <c r="D786" s="15"/>
    </row>
    <row r="787" spans="1:4" x14ac:dyDescent="0.25">
      <c r="A787" s="15"/>
      <c r="B787" s="61"/>
      <c r="C787" s="15"/>
      <c r="D787" s="15"/>
    </row>
    <row r="788" spans="1:4" x14ac:dyDescent="0.25">
      <c r="A788" s="15"/>
      <c r="B788" s="61"/>
      <c r="C788" s="15"/>
      <c r="D788" s="15"/>
    </row>
    <row r="789" spans="1:4" x14ac:dyDescent="0.25">
      <c r="A789" s="15"/>
      <c r="B789" s="61"/>
      <c r="C789" s="15"/>
      <c r="D789" s="15"/>
    </row>
    <row r="790" spans="1:4" x14ac:dyDescent="0.25">
      <c r="A790" s="15"/>
      <c r="B790" s="61"/>
      <c r="C790" s="15"/>
      <c r="D790" s="15"/>
    </row>
    <row r="791" spans="1:4" x14ac:dyDescent="0.25">
      <c r="A791" s="15"/>
      <c r="B791" s="61"/>
      <c r="C791" s="15"/>
      <c r="D791" s="15"/>
    </row>
    <row r="792" spans="1:4" x14ac:dyDescent="0.25">
      <c r="A792" s="15"/>
      <c r="B792" s="61"/>
      <c r="C792" s="15"/>
      <c r="D792" s="15"/>
    </row>
    <row r="793" spans="1:4" x14ac:dyDescent="0.25">
      <c r="A793" s="15"/>
      <c r="B793" s="61"/>
      <c r="C793" s="15"/>
      <c r="D793" s="15"/>
    </row>
    <row r="794" spans="1:4" x14ac:dyDescent="0.25">
      <c r="A794" s="15"/>
      <c r="B794" s="61"/>
      <c r="C794" s="15"/>
      <c r="D794" s="15"/>
    </row>
    <row r="795" spans="1:4" x14ac:dyDescent="0.25">
      <c r="A795" s="15"/>
      <c r="B795" s="61"/>
      <c r="C795" s="15"/>
      <c r="D795" s="15"/>
    </row>
    <row r="796" spans="1:4" x14ac:dyDescent="0.25">
      <c r="A796" s="15"/>
      <c r="B796" s="61"/>
      <c r="C796" s="15"/>
      <c r="D796" s="15"/>
    </row>
    <row r="797" spans="1:4" x14ac:dyDescent="0.25">
      <c r="A797" s="15"/>
      <c r="B797" s="61"/>
      <c r="C797" s="15"/>
      <c r="D797" s="15"/>
    </row>
    <row r="798" spans="1:4" x14ac:dyDescent="0.25">
      <c r="A798" s="15"/>
      <c r="B798" s="61"/>
      <c r="C798" s="15"/>
      <c r="D798" s="15"/>
    </row>
    <row r="799" spans="1:4" x14ac:dyDescent="0.25">
      <c r="A799" s="15"/>
      <c r="B799" s="61"/>
      <c r="C799" s="15"/>
      <c r="D799" s="15"/>
    </row>
    <row r="800" spans="1:4" x14ac:dyDescent="0.25">
      <c r="A800" s="15"/>
      <c r="B800" s="61"/>
      <c r="C800" s="15"/>
      <c r="D800" s="15"/>
    </row>
    <row r="801" spans="1:4" x14ac:dyDescent="0.25">
      <c r="A801" s="15"/>
      <c r="B801" s="61"/>
      <c r="C801" s="15"/>
      <c r="D801" s="15"/>
    </row>
    <row r="802" spans="1:4" x14ac:dyDescent="0.25">
      <c r="A802" s="15"/>
      <c r="B802" s="61"/>
      <c r="C802" s="15"/>
      <c r="D802" s="15"/>
    </row>
    <row r="803" spans="1:4" x14ac:dyDescent="0.25">
      <c r="A803" s="15"/>
      <c r="B803" s="61"/>
      <c r="C803" s="15"/>
      <c r="D803" s="15"/>
    </row>
    <row r="804" spans="1:4" x14ac:dyDescent="0.25">
      <c r="A804" s="15"/>
      <c r="B804" s="61"/>
      <c r="C804" s="15"/>
      <c r="D804" s="15"/>
    </row>
    <row r="805" spans="1:4" x14ac:dyDescent="0.25">
      <c r="A805" s="15"/>
      <c r="B805" s="61"/>
      <c r="C805" s="15"/>
      <c r="D805" s="15"/>
    </row>
    <row r="806" spans="1:4" x14ac:dyDescent="0.25">
      <c r="A806" s="15"/>
      <c r="B806" s="61"/>
      <c r="C806" s="15"/>
      <c r="D806" s="15"/>
    </row>
    <row r="807" spans="1:4" x14ac:dyDescent="0.25">
      <c r="A807" s="15"/>
      <c r="B807" s="61"/>
      <c r="C807" s="15"/>
      <c r="D807" s="15"/>
    </row>
    <row r="808" spans="1:4" x14ac:dyDescent="0.25">
      <c r="A808" s="15"/>
      <c r="B808" s="61"/>
      <c r="C808" s="15"/>
      <c r="D808" s="15"/>
    </row>
    <row r="809" spans="1:4" x14ac:dyDescent="0.25">
      <c r="A809" s="15"/>
      <c r="B809" s="61"/>
      <c r="C809" s="15"/>
      <c r="D809" s="15"/>
    </row>
    <row r="810" spans="1:4" x14ac:dyDescent="0.25">
      <c r="A810" s="15"/>
      <c r="B810" s="61"/>
      <c r="C810" s="15"/>
      <c r="D810" s="15"/>
    </row>
    <row r="811" spans="1:4" x14ac:dyDescent="0.25">
      <c r="A811" s="15"/>
      <c r="B811" s="61"/>
      <c r="C811" s="15"/>
      <c r="D811" s="15"/>
    </row>
    <row r="812" spans="1:4" x14ac:dyDescent="0.25">
      <c r="A812" s="15"/>
      <c r="B812" s="61"/>
      <c r="C812" s="15"/>
      <c r="D812" s="15"/>
    </row>
    <row r="813" spans="1:4" x14ac:dyDescent="0.25">
      <c r="A813" s="15"/>
      <c r="B813" s="61"/>
      <c r="C813" s="15"/>
      <c r="D813" s="15"/>
    </row>
    <row r="814" spans="1:4" x14ac:dyDescent="0.25">
      <c r="A814" s="15"/>
      <c r="B814" s="61"/>
      <c r="C814" s="15"/>
      <c r="D814" s="15"/>
    </row>
    <row r="815" spans="1:4" x14ac:dyDescent="0.25">
      <c r="A815" s="15"/>
      <c r="B815" s="61"/>
      <c r="C815" s="15"/>
      <c r="D815" s="15"/>
    </row>
    <row r="816" spans="1:4" x14ac:dyDescent="0.25">
      <c r="A816" s="15"/>
      <c r="B816" s="61"/>
      <c r="C816" s="15"/>
      <c r="D816" s="15"/>
    </row>
  </sheetData>
  <mergeCells count="27">
    <mergeCell ref="A69:B69"/>
    <mergeCell ref="A70:B70"/>
    <mergeCell ref="A71:B71"/>
    <mergeCell ref="A60:B60"/>
    <mergeCell ref="A61:B61"/>
    <mergeCell ref="A65:B65"/>
    <mergeCell ref="D65:E65"/>
    <mergeCell ref="A67:B67"/>
    <mergeCell ref="A68:B68"/>
    <mergeCell ref="M6:M7"/>
    <mergeCell ref="N6:N7"/>
    <mergeCell ref="A49:A50"/>
    <mergeCell ref="A53:B53"/>
    <mergeCell ref="A54:B54"/>
    <mergeCell ref="A55:B55"/>
    <mergeCell ref="G6:G7"/>
    <mergeCell ref="H6:H7"/>
    <mergeCell ref="I6:I7"/>
    <mergeCell ref="J6:J7"/>
    <mergeCell ref="K6:K7"/>
    <mergeCell ref="L6:L7"/>
    <mergeCell ref="B2:F2"/>
    <mergeCell ref="B3:F3"/>
    <mergeCell ref="B4:F4"/>
    <mergeCell ref="A6:A7"/>
    <mergeCell ref="B6:B7"/>
    <mergeCell ref="C6:C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кол-во ээ  по потребителям 2014</vt:lpstr>
      <vt:lpstr>тариф 2010-2012</vt:lpstr>
      <vt:lpstr>Расчет тарифа 2012-2014</vt:lpstr>
      <vt:lpstr>Расчет НВВ 2012-1014</vt:lpstr>
      <vt:lpstr>Решение УРТ 2014г.</vt:lpstr>
      <vt:lpstr>тариф 2015-2019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2014-05-21T06:37:01Z</dcterms:modified>
</cp:coreProperties>
</file>