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1" sheetId="8" r:id="rId5"/>
    <sheet name="Ф 2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_xlnm.Print_Area" localSheetId="3">'смета ТНХ'!$A$1:$G$117</definedName>
    <definedName name="_xlnm.Print_Area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_xlnm.Print_Titles">#REF!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I111"/>
  <c r="D111"/>
  <c r="P111"/>
  <c r="P110"/>
  <c r="P109"/>
  <c r="G108"/>
  <c r="F108"/>
  <c r="C108"/>
  <c r="J106"/>
  <c r="D106"/>
  <c r="H106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H77"/>
  <c r="D77"/>
  <c r="P77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D71"/>
  <c r="D126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/>
  <c r="P58"/>
  <c r="J58"/>
  <c r="I58"/>
  <c r="H58"/>
  <c r="P57"/>
  <c r="J57"/>
  <c r="I57"/>
  <c r="H57"/>
  <c r="J56"/>
  <c r="H56"/>
  <c r="D56"/>
  <c r="P56"/>
  <c r="J55"/>
  <c r="D55"/>
  <c r="H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H10"/>
  <c r="D10"/>
  <c r="P10"/>
  <c r="C121"/>
  <c r="I20"/>
  <c r="P20"/>
  <c r="I55"/>
  <c r="P55"/>
  <c r="I59"/>
  <c r="P59"/>
  <c r="I63"/>
  <c r="P63"/>
  <c r="I71"/>
  <c r="P71"/>
  <c r="D83"/>
  <c r="D100"/>
  <c r="I106"/>
  <c r="P106"/>
  <c r="P112"/>
  <c r="D123"/>
  <c r="D125"/>
  <c r="I10"/>
  <c r="H20"/>
  <c r="I45"/>
  <c r="I56"/>
  <c r="H59"/>
  <c r="I60"/>
  <c r="H71"/>
  <c r="I77"/>
  <c r="I84"/>
  <c r="H90"/>
  <c r="C10" i="6"/>
  <c r="D120" i="11"/>
  <c r="H83"/>
  <c r="D87"/>
  <c r="P83"/>
  <c r="I83"/>
  <c r="D101"/>
  <c r="P101"/>
  <c r="H100"/>
  <c r="D121"/>
  <c r="D103"/>
  <c r="P100"/>
  <c r="D119"/>
  <c r="I100"/>
  <c r="D105"/>
  <c r="H103"/>
  <c r="P103"/>
  <c r="H87"/>
  <c r="P87"/>
  <c r="D107"/>
  <c r="P105"/>
  <c r="I105"/>
  <c r="H105"/>
  <c r="D108"/>
  <c r="P108"/>
  <c r="P107"/>
  <c r="I107"/>
</calcChain>
</file>

<file path=xl/comments1.xml><?xml version="1.0" encoding="utf-8"?>
<comments xmlns="http://schemas.openxmlformats.org/spreadsheetml/2006/main">
  <authors>
    <author>FilippovaNN</author>
  </authors>
  <commentList>
    <comment ref="C11" authorId="0">
      <text>
        <r>
          <rPr>
            <b/>
            <sz val="8"/>
            <color indexed="81"/>
            <rFont val="Tahoma"/>
            <charset val="204"/>
          </rPr>
          <t>FilippovaNN: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<sst xmlns="http://schemas.openxmlformats.org/spreadsheetml/2006/main" count="416" uniqueCount="331">
  <si>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</si>
  <si>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</si>
  <si>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</si>
  <si>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</si>
  <si>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</si>
  <si>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</si>
  <si>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</si>
  <si>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</si>
  <si>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</si>
  <si>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</si>
  <si>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</si>
  <si>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</si>
  <si>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</si>
  <si>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</si>
  <si>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</si>
  <si>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</si>
  <si>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</si>
  <si>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</si>
  <si>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</si>
  <si>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</si>
  <si>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</si>
  <si>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</si>
  <si>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</si>
  <si>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</si>
  <si>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</si>
  <si>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</si>
  <si>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</si>
  <si>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</si>
  <si>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</si>
  <si>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</si>
  <si>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</si>
  <si>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</si>
  <si>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</si>
  <si>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</si>
  <si>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</si>
  <si>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</si>
  <si>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</si>
  <si>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</si>
  <si>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</si>
  <si>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</si>
  <si>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</si>
  <si>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</si>
  <si>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</si>
  <si>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</si>
  <si>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</si>
  <si>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</si>
  <si>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</si>
  <si>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</si>
  <si>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</si>
  <si>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</si>
  <si>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</si>
  <si>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</si>
  <si>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</si>
  <si>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</si>
  <si>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</si>
  <si>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</si>
  <si>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</si>
  <si>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</si>
  <si>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</si>
  <si>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</si>
  <si>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</si>
  <si>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</si>
  <si>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</si>
  <si>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</si>
  <si>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</si>
  <si>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</si>
  <si>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</si>
  <si>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</si>
  <si>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</si>
  <si>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</si>
  <si>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</si>
  <si>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</si>
  <si>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</si>
  <si>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</si>
  <si>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</si>
  <si>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</si>
  <si>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</si>
  <si>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</si>
  <si>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</si>
  <si>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</si>
  <si>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</si>
  <si>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</si>
  <si>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</si>
  <si>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</si>
  <si>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</si>
  <si>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</si>
  <si>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Год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</si>
  <si>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</si>
  <si>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</si>
  <si>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</si>
  <si>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</si>
  <si>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</si>
  <si>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</si>
  <si>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</si>
  <si>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</si>
  <si>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</si>
  <si>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</si>
  <si>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</si>
  <si>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</si>
  <si>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</si>
  <si>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</si>
  <si>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</si>
  <si>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</si>
  <si>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</si>
  <si>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</si>
  <si>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</si>
  <si>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</si>
  <si>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</si>
  <si>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</si>
  <si>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</si>
  <si>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</si>
  <si>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</si>
  <si>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</si>
  <si>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</si>
  <si>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</si>
  <si>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</si>
  <si>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</si>
  <si>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</si>
  <si>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</si>
  <si>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</si>
  <si>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</si>
  <si>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</si>
  <si>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</si>
  <si>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</si>
  <si>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</si>
  <si>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</si>
  <si>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</si>
  <si>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</si>
  <si>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</si>
  <si>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</si>
  <si>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</si>
  <si>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</si>
  <si>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</si>
  <si>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</si>
  <si>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</si>
  <si>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</si>
  <si>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</si>
  <si>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</si>
  <si>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</si>
  <si>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</si>
  <si>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</si>
  <si>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</si>
  <si>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</si>
  <si>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</si>
  <si>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</si>
  <si>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</si>
  <si>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</si>
  <si>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</si>
  <si>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</si>
  <si>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</si>
  <si>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</si>
  <si>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</si>
  <si>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</si>
  <si>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</si>
  <si>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</si>
  <si>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</si>
  <si>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</si>
  <si>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</si>
  <si>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</si>
  <si>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</si>
  <si>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</si>
  <si>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</si>
  <si>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</si>
  <si>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</si>
  <si>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</si>
  <si>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</si>
  <si>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</si>
  <si>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</si>
  <si>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</si>
  <si>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</si>
  <si>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</si>
  <si>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</si>
  <si>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</si>
  <si>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</si>
  <si>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</si>
  <si>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</si>
  <si>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</si>
  <si>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</si>
  <si>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</si>
  <si>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</si>
  <si>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</si>
  <si>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</si>
  <si>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</si>
  <si>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</si>
  <si>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</si>
  <si>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</si>
  <si>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</si>
  <si>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</si>
  <si>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</si>
  <si>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</si>
  <si>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</si>
  <si>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</si>
  <si>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</si>
  <si>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</si>
  <si>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</si>
  <si>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</si>
  <si>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</si>
  <si>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</si>
  <si>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</si>
  <si>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</si>
  <si>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</si>
  <si>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</si>
  <si>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</si>
  <si>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</si>
  <si>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</si>
  <si>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</si>
  <si>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</si>
  <si>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</si>
  <si>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</si>
  <si>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</si>
  <si>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</si>
  <si>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</si>
  <si>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</si>
  <si>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</si>
  <si>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</si>
  <si>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</si>
  <si>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</si>
  <si>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</si>
  <si>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</si>
  <si>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</si>
  <si>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</si>
  <si>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</si>
  <si>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</si>
  <si>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</si>
  <si>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</si>
  <si>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</si>
  <si>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</si>
  <si>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</si>
  <si>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</si>
  <si>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</si>
  <si>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</si>
  <si>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</si>
  <si>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</si>
  <si>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</si>
  <si>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</si>
  <si>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</si>
  <si>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</si>
  <si>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</si>
  <si>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</si>
  <si>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</si>
  <si>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</si>
  <si>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</si>
  <si>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</si>
  <si>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</si>
  <si>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</si>
  <si>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</si>
  <si>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</si>
  <si>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</si>
  <si>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</si>
  <si>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</si>
  <si>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</si>
  <si>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</si>
  <si>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</si>
  <si>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</si>
  <si>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</si>
  <si>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</si>
  <si>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</si>
  <si>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</si>
  <si>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</si>
  <si>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</si>
  <si>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</si>
  <si>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</si>
  <si>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</si>
  <si>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</si>
  <si>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</si>
  <si>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</si>
  <si>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</si>
  <si>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</si>
  <si>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</si>
  <si>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</si>
  <si>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</si>
  <si>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</si>
  <si>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</si>
  <si>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</si>
  <si>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</si>
  <si>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</si>
  <si>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</si>
  <si>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</si>
  <si>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</si>
  <si>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</si>
  <si>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</si>
  <si>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</si>
  <si>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</si>
  <si>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</si>
  <si>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</si>
  <si>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</si>
  <si>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</si>
  <si>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</si>
  <si>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</si>
  <si>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</si>
  <si>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</si>
  <si>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</si>
  <si>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</si>
  <si>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</si>
  <si>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</si>
  <si>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</si>
  <si>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</si>
  <si>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</si>
  <si>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</si>
  <si>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</si>
  <si>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</si>
  <si>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</si>
  <si>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</si>
  <si>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</si>
  <si>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</si>
  <si>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</si>
  <si>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</si>
  <si>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</si>
  <si>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</si>
  <si>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Форма 1</t>
  </si>
  <si>
    <t>Форма 2</t>
  </si>
  <si>
    <t>1000 м3/час</t>
  </si>
  <si>
    <t xml:space="preserve">Форма 2
 Информация о наличии (отсутствии) технической возможности доступа к товарам и услугам организаций в сфере водоотведения, а также о регистрации и ходе реализации заявок на подключение  </t>
  </si>
  <si>
    <t>Форма 4
 Информация о порядке выполнения технологических, технических и других мероприятий, связанных с подключением к системе водоотведения (ссылка на источник публикации)</t>
  </si>
  <si>
    <t xml:space="preserve">Информация о наличии (отсутствии) технической возможности доступа к товарам и услугам организаций в сфере водоотведения, а также о регистрации и ходе реализации заявок на подключение  </t>
  </si>
  <si>
    <t>Информация о порядке выполнения технологических, технических и других мероприятий, связанных с подключением к системе водоотведения (ссылка на источник публикации)</t>
  </si>
  <si>
    <t>Содержание</t>
  </si>
  <si>
    <t>Период</t>
  </si>
  <si>
    <t>1 квартал 2013 год</t>
  </si>
  <si>
    <t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</si>
  <si>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1 шт.</t>
  </si>
  <si>
    <t xml:space="preserve">0 шт. </t>
  </si>
  <si>
    <t>1 квартал 2013</t>
  </si>
  <si>
    <t>infosnh@sibur-nn.ru</t>
  </si>
  <si>
    <t>http://www.sibur.ru/snh/disclosure_info/energy_info/raskritieinfoenergy.php</t>
  </si>
  <si>
    <t>Наименование службы, ответственной за прием и обработку заявок на подключение к системе водоотведения</t>
  </si>
  <si>
    <t>Количество поданных и зарегистрированных заявок на подключение к централизованной системе водоотведения</t>
  </si>
  <si>
    <t>Количество исполненных заявок на подключение к централизованной системе водоотведения</t>
  </si>
  <si>
    <t xml:space="preserve">Информация о резерве мощности системы водоотведения и (или) объекта очистки сточных вод </t>
  </si>
  <si>
    <t>Количество заявок на подключение к централизованной системе водоотведения, по которым принято решение об отказе в подключении</t>
  </si>
  <si>
    <t>1. Письмо (заявка) заявителя в ОАО «Сибур-Нефтехим»/
2. Передача заявки в Отдел главного энергетика ОАО «Сибур-Нефтехим»
3. Выдача Технического условия заявителю
4. Предоставление заявителю перечня документов, необходимых для заключения договора и типовой формы договора
5. Оформление договора Договорной службой ОАО «Сибур-Нефтехим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</si>
</sst>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color indexed="81"/>
      <name val="Tahoma"/>
      <charset val="204"/>
    </font>
    <font>
      <b/>
      <sz val="8"/>
      <color indexed="81"/>
      <name val="Tahoma"/>
      <charset val="204"/>
    </font>
    <font>
      <u/>
      <sz val="11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6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09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8" fillId="47" borderId="0" xfId="0" applyFont="1" applyFill="1" applyBorder="1" applyAlignment="1">
      <alignment vertical="center" wrapText="1"/>
    </xf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/>
    </xf>
    <xf numFmtId="0" fontId="6" fillId="47" borderId="24" xfId="0" applyFont="1" applyFill="1" applyBorder="1" applyAlignment="1">
      <alignment horizontal="left" vertical="center"/>
    </xf>
    <xf numFmtId="0" fontId="6" fillId="47" borderId="25" xfId="0" applyFont="1" applyFill="1" applyBorder="1"/>
    <xf numFmtId="0" fontId="101" fillId="47" borderId="0" xfId="0" applyFont="1" applyFill="1" applyAlignment="1">
      <alignment vertical="top"/>
    </xf>
    <xf numFmtId="0" fontId="101" fillId="47" borderId="15" xfId="0" applyFont="1" applyFill="1" applyBorder="1" applyAlignment="1">
      <alignment horizontal="left" vertical="center" wrapText="1"/>
    </xf>
    <xf numFmtId="0" fontId="101" fillId="47" borderId="15" xfId="0" applyFont="1" applyFill="1" applyBorder="1" applyAlignment="1">
      <alignment horizontal="center" vertical="center" wrapText="1"/>
    </xf>
    <xf numFmtId="0" fontId="6" fillId="47" borderId="26" xfId="0" applyFont="1" applyFill="1" applyBorder="1" applyAlignment="1">
      <alignment horizontal="left" vertical="center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47" borderId="24" xfId="0" applyFont="1" applyFill="1" applyBorder="1"/>
    <xf numFmtId="0" fontId="101" fillId="47" borderId="28" xfId="0" applyFont="1" applyFill="1" applyBorder="1" applyAlignment="1">
      <alignment horizontal="center" vertical="center" wrapText="1"/>
    </xf>
    <xf numFmtId="0" fontId="6" fillId="47" borderId="29" xfId="0" applyFont="1" applyFill="1" applyBorder="1"/>
    <xf numFmtId="0" fontId="101" fillId="47" borderId="30" xfId="0" applyFont="1" applyFill="1" applyBorder="1" applyAlignment="1">
      <alignment horizontal="center" vertical="center" wrapText="1"/>
    </xf>
    <xf numFmtId="0" fontId="6" fillId="47" borderId="31" xfId="0" applyFont="1" applyFill="1" applyBorder="1"/>
    <xf numFmtId="0" fontId="6" fillId="47" borderId="32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47" borderId="15" xfId="0" applyNumberFormat="1" applyFont="1" applyFill="1" applyBorder="1" applyAlignment="1">
      <alignment horizontal="left" vertical="center" wrapText="1"/>
    </xf>
    <xf numFmtId="0" fontId="60" fillId="47" borderId="15" xfId="920" applyFont="1" applyFill="1" applyBorder="1" applyAlignment="1" applyProtection="1">
      <alignment horizontal="center" vertical="center"/>
    </xf>
    <xf numFmtId="0" fontId="85" fillId="47" borderId="0" xfId="0" applyFont="1" applyFill="1" applyBorder="1" applyAlignment="1">
      <alignment horizontal="left" vertical="top" wrapText="1"/>
    </xf>
    <xf numFmtId="0" fontId="6" fillId="47" borderId="15" xfId="0" applyFont="1" applyFill="1" applyBorder="1"/>
    <xf numFmtId="0" fontId="101" fillId="47" borderId="33" xfId="0" applyFont="1" applyFill="1" applyBorder="1" applyAlignment="1">
      <alignment horizontal="left" vertical="center" wrapText="1"/>
    </xf>
    <xf numFmtId="0" fontId="8" fillId="47" borderId="34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104" fillId="0" borderId="15" xfId="920" applyFont="1" applyFill="1" applyBorder="1" applyAlignment="1" applyProtection="1">
      <alignment horizontal="center" vertical="center" wrapText="1"/>
    </xf>
    <xf numFmtId="0" fontId="101" fillId="0" borderId="15" xfId="0" applyFont="1" applyBorder="1" applyAlignment="1">
      <alignment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3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35" xfId="1177" applyFont="1" applyBorder="1" applyAlignment="1">
      <alignment horizontal="center" vertical="center"/>
    </xf>
    <xf numFmtId="0" fontId="97" fillId="0" borderId="37" xfId="1177" applyFont="1" applyBorder="1" applyAlignment="1">
      <alignment horizontal="center" vertical="center"/>
    </xf>
    <xf numFmtId="0" fontId="97" fillId="0" borderId="33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distributed"/>
    </xf>
    <xf numFmtId="0" fontId="97" fillId="0" borderId="37" xfId="1177" applyFont="1" applyBorder="1" applyAlignment="1">
      <alignment horizontal="center" vertical="distributed"/>
    </xf>
    <xf numFmtId="0" fontId="97" fillId="0" borderId="33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9" xfId="1177" applyFont="1" applyBorder="1" applyAlignment="1">
      <alignment horizontal="center" vertical="center" wrapText="1"/>
    </xf>
    <xf numFmtId="0" fontId="15" fillId="0" borderId="40" xfId="1177" applyFont="1" applyBorder="1" applyAlignment="1">
      <alignment horizontal="center" vertical="center" wrapText="1"/>
    </xf>
    <xf numFmtId="0" fontId="15" fillId="0" borderId="41" xfId="1177" applyFont="1" applyBorder="1" applyAlignment="1">
      <alignment horizontal="center" vertical="center" wrapText="1"/>
    </xf>
    <xf numFmtId="0" fontId="15" fillId="0" borderId="42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36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5" xfId="1177" applyFont="1" applyBorder="1" applyAlignment="1">
      <alignment horizontal="center" vertical="center" wrapText="1"/>
    </xf>
    <xf numFmtId="0" fontId="16" fillId="0" borderId="33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36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101" fillId="47" borderId="15" xfId="0" applyFont="1" applyFill="1" applyBorder="1" applyAlignment="1">
      <alignment horizontal="center" vertical="top"/>
    </xf>
    <xf numFmtId="3" fontId="101" fillId="47" borderId="19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36" xfId="0" applyFont="1" applyFill="1" applyBorder="1" applyAlignment="1">
      <alignment horizontal="left" vertical="top"/>
    </xf>
    <xf numFmtId="0" fontId="101" fillId="47" borderId="19" xfId="0" applyFont="1" applyFill="1" applyBorder="1" applyAlignment="1">
      <alignment horizontal="center" vertical="top" wrapText="1"/>
    </xf>
    <xf numFmtId="0" fontId="0" fillId="0" borderId="21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6" fillId="47" borderId="19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47" borderId="0" xfId="0" applyFont="1" applyFill="1" applyAlignment="1">
      <alignment horizontal="center" vertical="center" wrapText="1"/>
    </xf>
    <xf numFmtId="0" fontId="85" fillId="47" borderId="0" xfId="0" applyFont="1" applyFill="1" applyAlignment="1">
      <alignment horizontal="left" vertical="top" wrapText="1"/>
    </xf>
    <xf numFmtId="0" fontId="101" fillId="47" borderId="19" xfId="0" applyFont="1" applyFill="1" applyBorder="1" applyAlignment="1">
      <alignment horizontal="left" vertical="center" wrapText="1"/>
    </xf>
    <xf numFmtId="0" fontId="101" fillId="47" borderId="36" xfId="0" applyFont="1" applyFill="1" applyBorder="1" applyAlignment="1">
      <alignment horizontal="left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Hyperlink" xfId="920" builtinId="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" xfId="0" builtinId="0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6"/>
  <sheetViews>
    <sheetView zoomScale="82" zoomScaleNormal="82" workbookViewId="0">
      <pane xSplit="3" ySplit="6" topLeftCell="D7" activePane="bottomRight" state="frozen"/>
      <selection activeCell="B22" sqref="B22"/>
      <selection pane="topRight" activeCell="B22" sqref="B22"/>
      <selection pane="bottomLeft" activeCell="B22" sqref="B22"/>
      <selection pane="bottomRight" activeCell="C6" sqref="C6"/>
    </sheetView>
  </sheetViews>
  <sheetFormatPr defaultRowHeight="14.25"/>
  <cols>
    <col min="1" max="1" width="9.140625" style="22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303</v>
      </c>
    </row>
    <row r="4" spans="1:3" ht="75.75" customHeight="1">
      <c r="B4" s="153" t="s">
        <v>316</v>
      </c>
      <c r="C4" s="154"/>
    </row>
    <row r="5" spans="1:3" ht="75" customHeight="1">
      <c r="B5" s="144" t="s">
        <v>314</v>
      </c>
      <c r="C5" s="145" t="s">
        <v>309</v>
      </c>
    </row>
    <row r="6" spans="1:3" ht="60.75" customHeight="1">
      <c r="B6" s="130" t="s">
        <v>315</v>
      </c>
      <c r="C6" s="145" t="s">
        <v>310</v>
      </c>
    </row>
  </sheetData>
  <mergeCells count="1">
    <mergeCell ref="B4:C4"/>
  </mergeCells>
  <phoneticPr fontId="100" type="noConversion"/>
  <hyperlinks>
    <hyperlink ref="C5" location="'ХВ 1.1.'!A1" display="Форма ХВ 1.1."/>
    <hyperlink ref="C6" location="'ХВ 1.2.'!A1" display="Форма ХВ 1.2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55" t="s">
        <v>91</v>
      </c>
      <c r="C2" s="156"/>
    </row>
    <row r="3" spans="1:3" ht="56.25" customHeight="1">
      <c r="B3" s="156"/>
      <c r="C3" s="156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57" t="s">
        <v>92</v>
      </c>
      <c r="C29" s="157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6" customWidth="1"/>
    <col min="2" max="2" width="66.7109375" style="106" customWidth="1"/>
    <col min="3" max="3" width="16" style="106" customWidth="1"/>
    <col min="4" max="5" width="17" style="106" customWidth="1"/>
    <col min="6" max="6" width="15.140625" style="106" customWidth="1"/>
    <col min="7" max="7" width="15" style="106" customWidth="1"/>
    <col min="8" max="8" width="9" style="106"/>
    <col min="9" max="9" width="19.42578125" style="106" customWidth="1"/>
    <col min="10" max="16384" width="9" style="106"/>
  </cols>
  <sheetData>
    <row r="1" spans="1:8" ht="24" customHeight="1"/>
    <row r="2" spans="1:8">
      <c r="F2" s="169" t="s">
        <v>242</v>
      </c>
      <c r="G2" s="169"/>
    </row>
    <row r="3" spans="1:8" ht="15.75">
      <c r="B3" s="107" t="s">
        <v>243</v>
      </c>
      <c r="F3" s="108"/>
      <c r="G3" s="108"/>
    </row>
    <row r="4" spans="1:8" ht="18.75">
      <c r="A4" s="109"/>
      <c r="B4" s="110" t="s">
        <v>95</v>
      </c>
      <c r="C4" s="111"/>
      <c r="D4" s="170" t="s">
        <v>244</v>
      </c>
      <c r="E4" s="171"/>
      <c r="F4" s="111"/>
      <c r="G4" s="111"/>
    </row>
    <row r="5" spans="1:8" ht="42.75" customHeight="1"/>
    <row r="6" spans="1:8" ht="18.75" customHeight="1">
      <c r="A6" s="158" t="s">
        <v>245</v>
      </c>
      <c r="B6" s="158" t="s">
        <v>246</v>
      </c>
      <c r="C6" s="161" t="s">
        <v>247</v>
      </c>
      <c r="D6" s="164" t="s">
        <v>248</v>
      </c>
      <c r="E6" s="165"/>
      <c r="F6" s="165"/>
      <c r="G6" s="166"/>
      <c r="H6" s="112"/>
    </row>
    <row r="7" spans="1:8" ht="27.75" customHeight="1">
      <c r="A7" s="159"/>
      <c r="B7" s="159"/>
      <c r="C7" s="162"/>
      <c r="D7" s="164" t="s">
        <v>95</v>
      </c>
      <c r="E7" s="165"/>
      <c r="F7" s="165"/>
      <c r="G7" s="166"/>
      <c r="H7" s="112"/>
    </row>
    <row r="8" spans="1:8" ht="32.25" customHeight="1">
      <c r="A8" s="159"/>
      <c r="B8" s="159"/>
      <c r="C8" s="162"/>
      <c r="D8" s="113" t="s">
        <v>249</v>
      </c>
      <c r="E8" s="164" t="s">
        <v>250</v>
      </c>
      <c r="F8" s="165"/>
      <c r="G8" s="166"/>
      <c r="H8" s="112"/>
    </row>
    <row r="9" spans="1:8" ht="42.75" customHeight="1">
      <c r="A9" s="160"/>
      <c r="B9" s="160"/>
      <c r="C9" s="163"/>
      <c r="D9" s="114" t="s">
        <v>251</v>
      </c>
      <c r="E9" s="114" t="s">
        <v>102</v>
      </c>
      <c r="F9" s="113" t="s">
        <v>103</v>
      </c>
      <c r="G9" s="113" t="s">
        <v>104</v>
      </c>
      <c r="H9" s="112"/>
    </row>
    <row r="10" spans="1:8" ht="24.75" customHeight="1">
      <c r="A10" s="115" t="s">
        <v>12</v>
      </c>
      <c r="B10" s="116" t="s">
        <v>252</v>
      </c>
      <c r="C10" s="116" t="s">
        <v>253</v>
      </c>
      <c r="D10" s="117">
        <v>0</v>
      </c>
      <c r="E10" s="117">
        <v>0</v>
      </c>
      <c r="F10" s="117">
        <v>0</v>
      </c>
      <c r="G10" s="117">
        <v>0</v>
      </c>
      <c r="H10" s="112"/>
    </row>
    <row r="11" spans="1:8" ht="24.75" hidden="1" customHeight="1" outlineLevel="1">
      <c r="A11" s="118" t="s">
        <v>13</v>
      </c>
      <c r="B11" s="116" t="s">
        <v>254</v>
      </c>
      <c r="C11" s="116" t="s">
        <v>253</v>
      </c>
      <c r="D11" s="117"/>
      <c r="E11" s="117"/>
      <c r="F11" s="117"/>
      <c r="G11" s="117"/>
      <c r="H11" s="112"/>
    </row>
    <row r="12" spans="1:8" ht="24.75" hidden="1" customHeight="1" outlineLevel="1">
      <c r="A12" s="118" t="s">
        <v>15</v>
      </c>
      <c r="B12" s="116" t="s">
        <v>255</v>
      </c>
      <c r="C12" s="116" t="s">
        <v>253</v>
      </c>
      <c r="D12" s="117">
        <v>0</v>
      </c>
      <c r="E12" s="117">
        <v>0</v>
      </c>
      <c r="F12" s="117">
        <v>0</v>
      </c>
      <c r="G12" s="117">
        <v>0</v>
      </c>
      <c r="H12" s="112"/>
    </row>
    <row r="13" spans="1:8" ht="24.75" customHeight="1" collapsed="1">
      <c r="A13" s="115" t="s">
        <v>17</v>
      </c>
      <c r="B13" s="116" t="s">
        <v>256</v>
      </c>
      <c r="C13" s="116" t="s">
        <v>253</v>
      </c>
      <c r="D13" s="117">
        <v>3054.9385761273002</v>
      </c>
      <c r="E13" s="117">
        <v>3054.9385761273002</v>
      </c>
      <c r="F13" s="117">
        <v>1527.4692880636501</v>
      </c>
      <c r="G13" s="117">
        <v>1527.4692880636501</v>
      </c>
      <c r="H13" s="112"/>
    </row>
    <row r="14" spans="1:8" ht="24.75" customHeight="1">
      <c r="A14" s="115" t="s">
        <v>18</v>
      </c>
      <c r="B14" s="116" t="s">
        <v>257</v>
      </c>
      <c r="C14" s="116" t="s">
        <v>253</v>
      </c>
      <c r="D14" s="117">
        <v>37.576423872699898</v>
      </c>
      <c r="E14" s="117">
        <v>37.576423415200701</v>
      </c>
      <c r="F14" s="117">
        <v>18.78821170760035</v>
      </c>
      <c r="G14" s="117">
        <v>18.78821170760035</v>
      </c>
      <c r="H14" s="112"/>
    </row>
    <row r="15" spans="1:8" ht="24.75" customHeight="1">
      <c r="A15" s="115" t="s">
        <v>19</v>
      </c>
      <c r="B15" s="116" t="s">
        <v>258</v>
      </c>
      <c r="C15" s="116" t="s">
        <v>253</v>
      </c>
      <c r="D15" s="117">
        <v>37.576423872699898</v>
      </c>
      <c r="E15" s="117">
        <v>37.576423415200701</v>
      </c>
      <c r="F15" s="117">
        <v>18.78821170760035</v>
      </c>
      <c r="G15" s="117">
        <v>18.78821170760035</v>
      </c>
      <c r="H15" s="112"/>
    </row>
    <row r="16" spans="1:8" ht="24.75" hidden="1" customHeight="1" outlineLevel="1">
      <c r="A16" s="115" t="s">
        <v>109</v>
      </c>
      <c r="B16" s="116" t="s">
        <v>259</v>
      </c>
      <c r="C16" s="116" t="s">
        <v>253</v>
      </c>
      <c r="D16" s="117">
        <v>0</v>
      </c>
      <c r="E16" s="117">
        <v>0</v>
      </c>
      <c r="F16" s="117">
        <v>0</v>
      </c>
      <c r="G16" s="117">
        <v>0</v>
      </c>
      <c r="H16" s="112"/>
    </row>
    <row r="17" spans="1:9" ht="24.75" hidden="1" customHeight="1" outlineLevel="1">
      <c r="A17" s="115" t="s">
        <v>111</v>
      </c>
      <c r="B17" s="116" t="s">
        <v>260</v>
      </c>
      <c r="C17" s="116" t="s">
        <v>253</v>
      </c>
      <c r="D17" s="117">
        <v>0</v>
      </c>
      <c r="E17" s="117">
        <v>0</v>
      </c>
      <c r="F17" s="117">
        <v>0</v>
      </c>
      <c r="G17" s="117">
        <v>0</v>
      </c>
      <c r="H17" s="112"/>
    </row>
    <row r="18" spans="1:9" ht="24.75" hidden="1" customHeight="1" outlineLevel="1">
      <c r="A18" s="115" t="s">
        <v>261</v>
      </c>
      <c r="B18" s="116" t="s">
        <v>262</v>
      </c>
      <c r="C18" s="116" t="s">
        <v>253</v>
      </c>
      <c r="D18" s="117">
        <v>0</v>
      </c>
      <c r="E18" s="117">
        <v>0</v>
      </c>
      <c r="F18" s="117">
        <v>0</v>
      </c>
      <c r="G18" s="117">
        <v>0</v>
      </c>
      <c r="H18" s="112"/>
    </row>
    <row r="19" spans="1:9" ht="24.75" customHeight="1" collapsed="1">
      <c r="A19" s="115" t="s">
        <v>263</v>
      </c>
      <c r="B19" s="116" t="s">
        <v>264</v>
      </c>
      <c r="C19" s="116" t="s">
        <v>8</v>
      </c>
      <c r="D19" s="117">
        <v>1.2300222389523447</v>
      </c>
      <c r="E19" s="117">
        <v>1.2300222239766199</v>
      </c>
      <c r="F19" s="117">
        <v>1.2300222239766199</v>
      </c>
      <c r="G19" s="117">
        <v>1.2300222239766199</v>
      </c>
      <c r="H19" s="112"/>
    </row>
    <row r="20" spans="1:9" ht="24.75" customHeight="1">
      <c r="A20" s="115" t="s">
        <v>265</v>
      </c>
      <c r="B20" s="116" t="s">
        <v>266</v>
      </c>
      <c r="C20" s="116" t="s">
        <v>253</v>
      </c>
      <c r="D20" s="117">
        <v>8681.5487368769991</v>
      </c>
      <c r="E20" s="117">
        <v>8681.5487364195014</v>
      </c>
      <c r="F20" s="117">
        <v>4340.7743682097507</v>
      </c>
      <c r="G20" s="117">
        <v>4340.7743682097507</v>
      </c>
      <c r="H20" s="112"/>
    </row>
    <row r="21" spans="1:9" ht="24.75" customHeight="1">
      <c r="A21" s="115" t="s">
        <v>20</v>
      </c>
      <c r="B21" s="116" t="s">
        <v>267</v>
      </c>
      <c r="C21" s="116" t="s">
        <v>253</v>
      </c>
      <c r="D21" s="117">
        <v>8643.9723130042985</v>
      </c>
      <c r="E21" s="117">
        <v>8643.9723130042985</v>
      </c>
      <c r="F21" s="117">
        <v>4321.9861565021492</v>
      </c>
      <c r="G21" s="117">
        <v>4321.9861565021492</v>
      </c>
      <c r="H21" s="112"/>
    </row>
    <row r="22" spans="1:9" ht="24.75" customHeight="1">
      <c r="A22" s="118" t="s">
        <v>268</v>
      </c>
      <c r="B22" s="116" t="s">
        <v>269</v>
      </c>
      <c r="C22" s="116" t="s">
        <v>253</v>
      </c>
      <c r="D22" s="117"/>
      <c r="E22" s="117">
        <v>0</v>
      </c>
      <c r="F22" s="117"/>
      <c r="G22" s="117"/>
      <c r="H22" s="112"/>
    </row>
    <row r="23" spans="1:9" ht="24.75" customHeight="1">
      <c r="A23" s="115" t="s">
        <v>21</v>
      </c>
      <c r="B23" s="116" t="s">
        <v>270</v>
      </c>
      <c r="C23" s="116" t="s">
        <v>253</v>
      </c>
      <c r="D23" s="117">
        <v>47.273330404299998</v>
      </c>
      <c r="E23" s="117">
        <v>47.273330404299998</v>
      </c>
      <c r="F23" s="117">
        <v>23.636665202149999</v>
      </c>
      <c r="G23" s="117">
        <v>23.636665202149999</v>
      </c>
      <c r="H23" s="112"/>
    </row>
    <row r="24" spans="1:9" ht="24.75" customHeight="1">
      <c r="A24" s="118" t="s">
        <v>116</v>
      </c>
      <c r="B24" s="116" t="s">
        <v>271</v>
      </c>
      <c r="C24" s="116" t="s">
        <v>8</v>
      </c>
      <c r="D24" s="117">
        <v>0.5468935888790426</v>
      </c>
      <c r="E24" s="122">
        <v>0.5468935888790426</v>
      </c>
      <c r="F24" s="117">
        <v>0.5468935888790426</v>
      </c>
      <c r="G24" s="117">
        <v>0.5468935888790426</v>
      </c>
      <c r="H24" s="112"/>
      <c r="I24" s="106">
        <f>E23/E21*100</f>
        <v>0.5468935888790426</v>
      </c>
    </row>
    <row r="25" spans="1:9" ht="24.75" customHeight="1">
      <c r="A25" s="115" t="s">
        <v>116</v>
      </c>
      <c r="B25" s="116" t="s">
        <v>272</v>
      </c>
      <c r="C25" s="116" t="s">
        <v>253</v>
      </c>
      <c r="D25" s="117">
        <v>0</v>
      </c>
      <c r="E25" s="117">
        <v>0</v>
      </c>
      <c r="F25" s="117">
        <v>0</v>
      </c>
      <c r="G25" s="117">
        <v>0</v>
      </c>
      <c r="H25" s="112"/>
    </row>
    <row r="26" spans="1:9" ht="24.75" customHeight="1">
      <c r="A26" s="115" t="s">
        <v>273</v>
      </c>
      <c r="B26" s="116" t="s">
        <v>274</v>
      </c>
      <c r="C26" s="116" t="s">
        <v>253</v>
      </c>
      <c r="D26" s="117">
        <v>8596.698982599999</v>
      </c>
      <c r="E26" s="117">
        <v>8596.698982599999</v>
      </c>
      <c r="F26" s="117">
        <v>4298.3494912999995</v>
      </c>
      <c r="G26" s="117">
        <v>4298.3494912999995</v>
      </c>
      <c r="H26" s="112"/>
    </row>
    <row r="27" spans="1:9" ht="24.75" customHeight="1">
      <c r="A27" s="118" t="s">
        <v>275</v>
      </c>
      <c r="B27" s="116" t="s">
        <v>276</v>
      </c>
      <c r="C27" s="116" t="s">
        <v>253</v>
      </c>
      <c r="D27" s="117">
        <v>6836.3999825999999</v>
      </c>
      <c r="E27" s="117">
        <v>6836.3999825999999</v>
      </c>
      <c r="F27" s="117">
        <v>3418.1999913</v>
      </c>
      <c r="G27" s="117">
        <v>3418.1999913</v>
      </c>
      <c r="H27" s="112"/>
    </row>
    <row r="28" spans="1:9" ht="24.75" customHeight="1">
      <c r="A28" s="118" t="s">
        <v>277</v>
      </c>
      <c r="B28" s="116" t="s">
        <v>278</v>
      </c>
      <c r="C28" s="116" t="s">
        <v>253</v>
      </c>
      <c r="D28" s="117">
        <v>0</v>
      </c>
      <c r="E28" s="117">
        <v>0</v>
      </c>
      <c r="F28" s="117">
        <v>0</v>
      </c>
      <c r="G28" s="117">
        <v>0</v>
      </c>
      <c r="H28" s="112"/>
    </row>
    <row r="29" spans="1:9" ht="24.75" customHeight="1">
      <c r="A29" s="118" t="s">
        <v>279</v>
      </c>
      <c r="B29" s="116" t="s">
        <v>280</v>
      </c>
      <c r="C29" s="116" t="s">
        <v>253</v>
      </c>
      <c r="D29" s="117">
        <v>1760.299</v>
      </c>
      <c r="E29" s="117">
        <v>1760.299</v>
      </c>
      <c r="F29" s="117">
        <v>880.14949999999999</v>
      </c>
      <c r="G29" s="117">
        <v>880.14949999999999</v>
      </c>
      <c r="H29" s="112"/>
    </row>
    <row r="30" spans="1:9" ht="24.75" customHeight="1">
      <c r="A30" s="118" t="s">
        <v>281</v>
      </c>
      <c r="B30" s="116" t="s">
        <v>282</v>
      </c>
      <c r="C30" s="116" t="s">
        <v>253</v>
      </c>
      <c r="D30" s="117">
        <v>0</v>
      </c>
      <c r="E30" s="117">
        <v>0</v>
      </c>
      <c r="F30" s="117">
        <v>0</v>
      </c>
      <c r="G30" s="117">
        <v>0</v>
      </c>
      <c r="H30" s="112"/>
    </row>
    <row r="31" spans="1:9" ht="24.75" customHeight="1">
      <c r="A31" s="118" t="s">
        <v>283</v>
      </c>
      <c r="B31" s="116" t="s">
        <v>284</v>
      </c>
      <c r="C31" s="116" t="s">
        <v>253</v>
      </c>
      <c r="D31" s="117">
        <v>0</v>
      </c>
      <c r="E31" s="117">
        <v>0</v>
      </c>
      <c r="F31" s="117">
        <v>0</v>
      </c>
      <c r="G31" s="117">
        <v>0</v>
      </c>
      <c r="H31" s="112"/>
    </row>
    <row r="32" spans="1:9" ht="24.75" customHeight="1">
      <c r="A32" s="118" t="s">
        <v>285</v>
      </c>
      <c r="B32" s="116" t="s">
        <v>286</v>
      </c>
      <c r="C32" s="116" t="s">
        <v>253</v>
      </c>
      <c r="D32" s="117">
        <v>1760.299</v>
      </c>
      <c r="E32" s="117">
        <v>1760.299</v>
      </c>
      <c r="F32" s="117">
        <v>880.14949999999999</v>
      </c>
      <c r="G32" s="117">
        <v>880.14949999999999</v>
      </c>
      <c r="H32" s="112"/>
    </row>
    <row r="33" spans="1:8" ht="24.75" customHeight="1">
      <c r="A33" s="115" t="s">
        <v>22</v>
      </c>
      <c r="B33" s="116" t="s">
        <v>287</v>
      </c>
      <c r="C33" s="116" t="s">
        <v>288</v>
      </c>
      <c r="D33" s="117">
        <v>2864911.0830184352</v>
      </c>
      <c r="E33" s="117">
        <v>2896803.2580238809</v>
      </c>
      <c r="F33" s="117">
        <v>1448401.6290119404</v>
      </c>
      <c r="G33" s="117">
        <v>1448401.6290119404</v>
      </c>
      <c r="H33" s="112"/>
    </row>
    <row r="34" spans="1:8" ht="24.75" customHeight="1">
      <c r="A34" s="115" t="s">
        <v>121</v>
      </c>
      <c r="B34" s="116" t="s">
        <v>289</v>
      </c>
      <c r="C34" s="116" t="s">
        <v>290</v>
      </c>
      <c r="D34" s="117">
        <v>0.33325711285426057</v>
      </c>
      <c r="E34" s="117">
        <v>0.33696692926984018</v>
      </c>
      <c r="F34" s="117">
        <v>0.33696692926984018</v>
      </c>
      <c r="G34" s="117">
        <v>0.33696692926984018</v>
      </c>
      <c r="H34" s="112"/>
    </row>
    <row r="35" spans="1:8" ht="24.75" hidden="1" customHeight="1">
      <c r="A35" s="115" t="s">
        <v>24</v>
      </c>
      <c r="B35" s="116" t="s">
        <v>291</v>
      </c>
      <c r="C35" s="116" t="s">
        <v>253</v>
      </c>
      <c r="D35" s="117"/>
      <c r="E35" s="117">
        <v>1758.1089999999999</v>
      </c>
      <c r="F35" s="117">
        <v>879.05449999999996</v>
      </c>
      <c r="G35" s="117">
        <v>879.05449999999996</v>
      </c>
      <c r="H35" s="112"/>
    </row>
    <row r="36" spans="1:8" ht="24.75" hidden="1" customHeight="1">
      <c r="A36" s="115" t="s">
        <v>27</v>
      </c>
      <c r="B36" s="116" t="s">
        <v>292</v>
      </c>
      <c r="C36" s="116" t="s">
        <v>253</v>
      </c>
      <c r="D36" s="117">
        <v>8596.698982599999</v>
      </c>
      <c r="E36" s="117">
        <v>6838.5899825999986</v>
      </c>
      <c r="F36" s="117">
        <v>3419.2949912999993</v>
      </c>
      <c r="G36" s="117">
        <v>3419.2949912999993</v>
      </c>
      <c r="H36" s="112"/>
    </row>
    <row r="37" spans="1:8" ht="24.75" hidden="1" customHeight="1">
      <c r="A37" s="115" t="s">
        <v>28</v>
      </c>
      <c r="B37" s="116" t="s">
        <v>293</v>
      </c>
      <c r="C37" s="116" t="s">
        <v>294</v>
      </c>
      <c r="D37" s="117">
        <v>0</v>
      </c>
      <c r="E37" s="117">
        <v>0</v>
      </c>
      <c r="F37" s="117">
        <v>0</v>
      </c>
      <c r="G37" s="117">
        <v>0</v>
      </c>
      <c r="H37" s="112"/>
    </row>
    <row r="38" spans="1:8" ht="24.75" hidden="1" customHeight="1" outlineLevel="1">
      <c r="A38" s="115" t="s">
        <v>32</v>
      </c>
      <c r="B38" s="116" t="s">
        <v>295</v>
      </c>
      <c r="C38" s="116" t="s">
        <v>296</v>
      </c>
      <c r="D38" s="117" t="e">
        <v>#DIV/0!</v>
      </c>
      <c r="E38" s="117" t="e">
        <v>#DIV/0!</v>
      </c>
      <c r="F38" s="117" t="e">
        <v>#DIV/0!</v>
      </c>
      <c r="G38" s="117" t="e">
        <v>#DIV/0!</v>
      </c>
      <c r="H38" s="112"/>
    </row>
    <row r="39" spans="1:8" ht="24.75" hidden="1" customHeight="1" collapsed="1">
      <c r="A39" s="115" t="s">
        <v>33</v>
      </c>
      <c r="B39" s="116" t="s">
        <v>297</v>
      </c>
      <c r="C39" s="116" t="s">
        <v>298</v>
      </c>
      <c r="D39" s="117">
        <v>981.35833134703182</v>
      </c>
      <c r="E39" s="117">
        <v>981.35833134703182</v>
      </c>
      <c r="F39" s="117">
        <v>981.35833134703182</v>
      </c>
      <c r="G39" s="117">
        <v>981.35833134703182</v>
      </c>
      <c r="H39" s="112"/>
    </row>
    <row r="40" spans="1:8" ht="16.5" hidden="1" customHeight="1" outlineLevel="1">
      <c r="A40" s="119"/>
      <c r="B40" s="120" t="s">
        <v>69</v>
      </c>
      <c r="C40" s="167"/>
      <c r="D40" s="167"/>
      <c r="E40" s="167"/>
      <c r="F40" s="167"/>
      <c r="G40" s="167"/>
    </row>
    <row r="41" spans="1:8" ht="38.25" hidden="1" customHeight="1" outlineLevel="1">
      <c r="A41" s="121"/>
      <c r="B41" s="116" t="s">
        <v>299</v>
      </c>
      <c r="C41" s="116" t="s">
        <v>300</v>
      </c>
      <c r="D41" s="116"/>
      <c r="E41" s="116"/>
      <c r="F41" s="116"/>
      <c r="G41" s="116"/>
      <c r="H41" s="112"/>
    </row>
    <row r="42" spans="1:8" ht="15.75" customHeight="1" collapsed="1"/>
    <row r="43" spans="1:8" ht="19.5" customHeight="1"/>
    <row r="44" spans="1:8" ht="15.75">
      <c r="B44" s="168" t="s">
        <v>301</v>
      </c>
      <c r="C44" s="168"/>
      <c r="D44" s="168"/>
      <c r="E44" s="168"/>
      <c r="F44" s="168"/>
      <c r="G44" s="168"/>
    </row>
    <row r="45" spans="1:8" ht="15.75">
      <c r="B45" s="112" t="s">
        <v>302</v>
      </c>
      <c r="C45" s="112"/>
      <c r="D45" s="112"/>
      <c r="E45" s="112"/>
      <c r="F45" s="112"/>
      <c r="G45" s="112"/>
    </row>
    <row r="47" spans="1:8">
      <c r="E47" s="106">
        <f>E23/E26*100</f>
        <v>0.54990096198532457</v>
      </c>
    </row>
    <row r="48" spans="1:8">
      <c r="E48" s="123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5" customWidth="1"/>
    <col min="2" max="2" width="99.42578125" style="25" customWidth="1"/>
    <col min="3" max="3" width="23.7109375" style="25" customWidth="1"/>
    <col min="4" max="4" width="22.85546875" style="25" customWidth="1"/>
    <col min="5" max="7" width="21.85546875" style="25" customWidth="1"/>
    <col min="8" max="8" width="17.42578125" style="25" hidden="1" customWidth="1" outlineLevel="1"/>
    <col min="9" max="9" width="19.140625" style="26" customWidth="1" collapsed="1"/>
    <col min="10" max="10" width="11.140625" style="26" customWidth="1"/>
    <col min="11" max="11" width="15.28515625" style="26" customWidth="1"/>
    <col min="12" max="14" width="11.140625" style="26" customWidth="1"/>
    <col min="15" max="15" width="8.5703125" style="25" customWidth="1"/>
    <col min="16" max="16" width="28.7109375" style="25" customWidth="1"/>
    <col min="17" max="17" width="7.5703125" style="25" customWidth="1"/>
    <col min="18" max="18" width="19.5703125" style="25" customWidth="1"/>
    <col min="19" max="16384" width="9.140625" style="25"/>
  </cols>
  <sheetData>
    <row r="1" spans="1:16">
      <c r="F1" s="172" t="s">
        <v>93</v>
      </c>
      <c r="G1" s="172"/>
    </row>
    <row r="2" spans="1:16" ht="3" hidden="1" customHeight="1"/>
    <row r="3" spans="1:16" ht="20.25" customHeight="1">
      <c r="A3" s="173" t="s">
        <v>94</v>
      </c>
      <c r="B3" s="174"/>
      <c r="C3" s="177" t="s">
        <v>95</v>
      </c>
      <c r="D3" s="178"/>
      <c r="E3" s="179"/>
      <c r="F3" s="179"/>
      <c r="G3" s="180"/>
      <c r="J3" s="27"/>
      <c r="K3" s="27"/>
      <c r="L3" s="27"/>
      <c r="M3" s="27"/>
      <c r="N3" s="27"/>
    </row>
    <row r="4" spans="1:16" ht="26.25" customHeight="1">
      <c r="A4" s="175"/>
      <c r="B4" s="176"/>
      <c r="C4" s="181" t="s">
        <v>96</v>
      </c>
      <c r="D4" s="181"/>
      <c r="E4" s="181"/>
      <c r="F4" s="181"/>
      <c r="G4" s="181"/>
      <c r="J4" s="27"/>
      <c r="K4" s="27"/>
      <c r="L4" s="27"/>
      <c r="M4" s="27"/>
      <c r="N4" s="27"/>
    </row>
    <row r="5" spans="1:16" ht="24" customHeight="1">
      <c r="C5" s="28"/>
      <c r="D5" s="28"/>
      <c r="E5" s="28"/>
      <c r="F5" s="186" t="s">
        <v>9</v>
      </c>
      <c r="G5" s="186"/>
      <c r="I5" s="29"/>
    </row>
    <row r="6" spans="1:16" ht="25.5" customHeight="1">
      <c r="A6" s="187" t="s">
        <v>10</v>
      </c>
      <c r="B6" s="187" t="s">
        <v>11</v>
      </c>
      <c r="C6" s="189" t="s">
        <v>97</v>
      </c>
      <c r="D6" s="189"/>
      <c r="E6" s="189"/>
      <c r="F6" s="189"/>
      <c r="G6" s="189"/>
    </row>
    <row r="7" spans="1:16" ht="54" customHeight="1">
      <c r="A7" s="187"/>
      <c r="B7" s="187"/>
      <c r="C7" s="30" t="s">
        <v>98</v>
      </c>
      <c r="D7" s="30" t="s">
        <v>99</v>
      </c>
      <c r="E7" s="189" t="s">
        <v>100</v>
      </c>
      <c r="F7" s="189"/>
      <c r="G7" s="189"/>
      <c r="H7" s="182" t="s">
        <v>101</v>
      </c>
    </row>
    <row r="8" spans="1:16" ht="39.75" customHeight="1">
      <c r="A8" s="188"/>
      <c r="B8" s="188"/>
      <c r="C8" s="30" t="s">
        <v>102</v>
      </c>
      <c r="D8" s="30" t="s">
        <v>102</v>
      </c>
      <c r="E8" s="30" t="s">
        <v>102</v>
      </c>
      <c r="F8" s="30" t="s">
        <v>103</v>
      </c>
      <c r="G8" s="30" t="s">
        <v>104</v>
      </c>
      <c r="H8" s="183"/>
    </row>
    <row r="9" spans="1:16" s="33" customFormat="1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2"/>
      <c r="J9" s="32"/>
      <c r="K9" s="32"/>
      <c r="L9" s="32"/>
      <c r="M9" s="32"/>
      <c r="N9" s="32"/>
    </row>
    <row r="10" spans="1:16" ht="21" customHeight="1">
      <c r="A10" s="34" t="s">
        <v>12</v>
      </c>
      <c r="B10" s="35" t="s">
        <v>105</v>
      </c>
      <c r="C10" s="36">
        <v>6423130.6481273295</v>
      </c>
      <c r="D10" s="36">
        <f>+C10</f>
        <v>6423130.6481273295</v>
      </c>
      <c r="E10" s="36">
        <v>6494632.9044895396</v>
      </c>
      <c r="F10" s="36">
        <v>3034875.1890138038</v>
      </c>
      <c r="G10" s="36">
        <v>3459757.7154757362</v>
      </c>
      <c r="H10" s="37">
        <f>D10-E10</f>
        <v>-71502.256362210028</v>
      </c>
      <c r="I10" s="38">
        <f>+C10-D10</f>
        <v>0</v>
      </c>
      <c r="J10" s="38">
        <f>+E10-F10-G10</f>
        <v>0</v>
      </c>
      <c r="K10" s="38">
        <v>0</v>
      </c>
      <c r="L10" s="38">
        <v>0</v>
      </c>
      <c r="M10" s="38">
        <v>0</v>
      </c>
      <c r="N10" s="38">
        <v>0</v>
      </c>
      <c r="P10" s="39">
        <f>E10-D10</f>
        <v>71502.256362210028</v>
      </c>
    </row>
    <row r="11" spans="1:16" ht="21" customHeight="1" outlineLevel="1">
      <c r="A11" s="31" t="s">
        <v>13</v>
      </c>
      <c r="B11" s="35" t="s">
        <v>14</v>
      </c>
      <c r="C11" s="40">
        <v>6423130.6481273314</v>
      </c>
      <c r="D11" s="40"/>
      <c r="E11" s="40">
        <v>6494632.9044895396</v>
      </c>
      <c r="F11" s="40">
        <v>3034875.1890138038</v>
      </c>
      <c r="G11" s="40">
        <v>3459757.7154757362</v>
      </c>
      <c r="H11" s="37">
        <f t="shared" ref="H11:H74" si="0">D11-E11</f>
        <v>-6494632.9044895396</v>
      </c>
      <c r="I11" s="38">
        <f t="shared" ref="I11:I74" si="1">+C11-D11</f>
        <v>6423130.6481273314</v>
      </c>
      <c r="J11" s="38">
        <f t="shared" ref="J11:J74" si="2">+E11-F11-G11</f>
        <v>0</v>
      </c>
      <c r="K11" s="38">
        <v>0</v>
      </c>
      <c r="L11" s="38">
        <v>0</v>
      </c>
      <c r="M11" s="38">
        <v>0</v>
      </c>
      <c r="N11" s="38">
        <v>0</v>
      </c>
    </row>
    <row r="12" spans="1:16" ht="21" customHeight="1" outlineLevel="1">
      <c r="A12" s="31" t="s">
        <v>15</v>
      </c>
      <c r="B12" s="35" t="s">
        <v>16</v>
      </c>
      <c r="C12" s="40"/>
      <c r="D12" s="40"/>
      <c r="E12" s="40">
        <v>0</v>
      </c>
      <c r="F12" s="40"/>
      <c r="G12" s="40"/>
      <c r="H12" s="37">
        <f t="shared" si="0"/>
        <v>0</v>
      </c>
      <c r="I12" s="38">
        <f t="shared" si="1"/>
        <v>0</v>
      </c>
      <c r="J12" s="38">
        <f t="shared" si="2"/>
        <v>0</v>
      </c>
      <c r="K12" s="38">
        <v>0</v>
      </c>
      <c r="L12" s="38">
        <v>0</v>
      </c>
      <c r="M12" s="38">
        <v>0</v>
      </c>
      <c r="N12" s="38">
        <v>0</v>
      </c>
    </row>
    <row r="13" spans="1:16" ht="21" customHeight="1">
      <c r="A13" s="34" t="s">
        <v>17</v>
      </c>
      <c r="B13" s="35" t="s">
        <v>106</v>
      </c>
      <c r="C13" s="40">
        <v>863623.67</v>
      </c>
      <c r="D13" s="40">
        <v>863623.67</v>
      </c>
      <c r="E13" s="40">
        <v>863623.66757955193</v>
      </c>
      <c r="F13" s="40">
        <v>448478.69219466858</v>
      </c>
      <c r="G13" s="40">
        <v>415144.97538488335</v>
      </c>
      <c r="H13" s="37">
        <f t="shared" si="0"/>
        <v>2.4204481160268188E-3</v>
      </c>
      <c r="I13" s="38">
        <f t="shared" si="1"/>
        <v>0</v>
      </c>
      <c r="J13" s="38">
        <f t="shared" si="2"/>
        <v>0</v>
      </c>
      <c r="K13" s="38">
        <v>0</v>
      </c>
      <c r="L13" s="38">
        <v>0</v>
      </c>
      <c r="M13" s="38">
        <v>0</v>
      </c>
      <c r="N13" s="38">
        <v>0</v>
      </c>
      <c r="P13" s="39">
        <f t="shared" ref="P13:P76" si="3">E13-D13</f>
        <v>-2.4204481160268188E-3</v>
      </c>
    </row>
    <row r="14" spans="1:16" ht="21" customHeight="1">
      <c r="A14" s="34" t="s">
        <v>18</v>
      </c>
      <c r="B14" s="35" t="s">
        <v>107</v>
      </c>
      <c r="C14" s="40">
        <v>0</v>
      </c>
      <c r="D14" s="40"/>
      <c r="E14" s="40">
        <v>0</v>
      </c>
      <c r="F14" s="40">
        <v>0</v>
      </c>
      <c r="G14" s="40">
        <v>0</v>
      </c>
      <c r="H14" s="37">
        <f t="shared" si="0"/>
        <v>0</v>
      </c>
      <c r="I14" s="38">
        <f t="shared" si="1"/>
        <v>0</v>
      </c>
      <c r="J14" s="38">
        <f t="shared" si="2"/>
        <v>0</v>
      </c>
      <c r="K14" s="38">
        <v>0</v>
      </c>
      <c r="L14" s="38">
        <v>0</v>
      </c>
      <c r="M14" s="38">
        <v>0</v>
      </c>
      <c r="N14" s="38">
        <v>0</v>
      </c>
      <c r="P14" s="39">
        <f t="shared" si="3"/>
        <v>0</v>
      </c>
    </row>
    <row r="15" spans="1:16" ht="21" customHeight="1" outlineLevel="1">
      <c r="A15" s="31" t="s">
        <v>19</v>
      </c>
      <c r="B15" s="41" t="s">
        <v>108</v>
      </c>
      <c r="C15" s="40"/>
      <c r="D15" s="40"/>
      <c r="E15" s="40">
        <v>0</v>
      </c>
      <c r="F15" s="40"/>
      <c r="G15" s="40"/>
      <c r="H15" s="37">
        <f t="shared" si="0"/>
        <v>0</v>
      </c>
      <c r="I15" s="38">
        <f t="shared" si="1"/>
        <v>0</v>
      </c>
      <c r="J15" s="38">
        <f t="shared" si="2"/>
        <v>0</v>
      </c>
      <c r="K15" s="38">
        <v>0</v>
      </c>
      <c r="L15" s="38">
        <v>0</v>
      </c>
      <c r="M15" s="38">
        <v>0</v>
      </c>
      <c r="N15" s="38">
        <v>0</v>
      </c>
      <c r="P15" s="39">
        <f t="shared" si="3"/>
        <v>0</v>
      </c>
    </row>
    <row r="16" spans="1:16" s="42" customFormat="1" ht="21" customHeight="1" outlineLevel="1">
      <c r="A16" s="31" t="s">
        <v>109</v>
      </c>
      <c r="B16" s="41" t="s">
        <v>110</v>
      </c>
      <c r="C16" s="40"/>
      <c r="D16" s="40"/>
      <c r="E16" s="40">
        <v>0</v>
      </c>
      <c r="F16" s="40"/>
      <c r="G16" s="40"/>
      <c r="H16" s="37">
        <f t="shared" si="0"/>
        <v>0</v>
      </c>
      <c r="I16" s="38">
        <f t="shared" si="1"/>
        <v>0</v>
      </c>
      <c r="J16" s="38">
        <f t="shared" si="2"/>
        <v>0</v>
      </c>
      <c r="K16" s="38">
        <v>0</v>
      </c>
      <c r="L16" s="38">
        <v>0</v>
      </c>
      <c r="M16" s="38">
        <v>0</v>
      </c>
      <c r="N16" s="38">
        <v>0</v>
      </c>
      <c r="P16" s="39">
        <f t="shared" si="3"/>
        <v>0</v>
      </c>
    </row>
    <row r="17" spans="1:16" s="42" customFormat="1" ht="21" customHeight="1" outlineLevel="1">
      <c r="A17" s="31" t="s">
        <v>111</v>
      </c>
      <c r="B17" s="41" t="s">
        <v>112</v>
      </c>
      <c r="C17" s="40">
        <v>0</v>
      </c>
      <c r="D17" s="40"/>
      <c r="E17" s="40">
        <v>0</v>
      </c>
      <c r="F17" s="40">
        <v>0</v>
      </c>
      <c r="G17" s="40">
        <v>0</v>
      </c>
      <c r="H17" s="37">
        <f t="shared" si="0"/>
        <v>0</v>
      </c>
      <c r="I17" s="38">
        <f t="shared" si="1"/>
        <v>0</v>
      </c>
      <c r="J17" s="38">
        <f t="shared" si="2"/>
        <v>0</v>
      </c>
      <c r="K17" s="38">
        <v>0</v>
      </c>
      <c r="L17" s="38">
        <v>0</v>
      </c>
      <c r="M17" s="38">
        <v>0</v>
      </c>
      <c r="N17" s="38">
        <v>0</v>
      </c>
      <c r="P17" s="39">
        <f t="shared" si="3"/>
        <v>0</v>
      </c>
    </row>
    <row r="18" spans="1:16" s="44" customFormat="1" ht="30.75" customHeight="1">
      <c r="A18" s="34">
        <v>4</v>
      </c>
      <c r="B18" s="43" t="s">
        <v>113</v>
      </c>
      <c r="C18" s="40">
        <v>7653481.0191391017</v>
      </c>
      <c r="D18" s="40">
        <v>7653481.0199999996</v>
      </c>
      <c r="E18" s="40">
        <v>7641981.0757185277</v>
      </c>
      <c r="F18" s="40">
        <v>3689995.6908346349</v>
      </c>
      <c r="G18" s="40">
        <v>3951985.3848838927</v>
      </c>
      <c r="H18" s="37">
        <f t="shared" si="0"/>
        <v>11499.944281471893</v>
      </c>
      <c r="I18" s="38">
        <f t="shared" si="1"/>
        <v>-8.6089782416820526E-4</v>
      </c>
      <c r="J18" s="38">
        <f t="shared" si="2"/>
        <v>0</v>
      </c>
      <c r="K18" s="38">
        <v>0</v>
      </c>
      <c r="L18" s="38">
        <v>0</v>
      </c>
      <c r="M18" s="38">
        <v>0</v>
      </c>
      <c r="N18" s="38">
        <v>0</v>
      </c>
      <c r="P18" s="39">
        <f t="shared" si="3"/>
        <v>-11499.944281471893</v>
      </c>
    </row>
    <row r="19" spans="1:16" ht="43.5" customHeight="1">
      <c r="A19" s="31" t="s">
        <v>20</v>
      </c>
      <c r="B19" s="45" t="s">
        <v>114</v>
      </c>
      <c r="C19" s="46">
        <v>25.7</v>
      </c>
      <c r="D19" s="46">
        <v>25.7</v>
      </c>
      <c r="E19" s="46">
        <v>50.831580306040244</v>
      </c>
      <c r="F19" s="46">
        <v>50.831580306040244</v>
      </c>
      <c r="G19" s="46">
        <v>50.831580306040244</v>
      </c>
      <c r="H19" s="37">
        <f t="shared" si="0"/>
        <v>-25.131580306040245</v>
      </c>
      <c r="I19" s="38"/>
      <c r="J19" s="38"/>
      <c r="K19" s="38">
        <v>0</v>
      </c>
      <c r="L19" s="38">
        <v>0</v>
      </c>
      <c r="M19" s="38">
        <v>0</v>
      </c>
      <c r="N19" s="38">
        <v>0</v>
      </c>
      <c r="P19" s="39">
        <f t="shared" si="3"/>
        <v>25.131580306040245</v>
      </c>
    </row>
    <row r="20" spans="1:16" ht="36" customHeight="1">
      <c r="A20" s="34" t="s">
        <v>21</v>
      </c>
      <c r="B20" s="45" t="s">
        <v>115</v>
      </c>
      <c r="C20" s="40">
        <v>2349618.6728757042</v>
      </c>
      <c r="D20" s="40">
        <f>D21+D22</f>
        <v>2349618.6728757042</v>
      </c>
      <c r="E20" s="40">
        <v>2346088.1902455883</v>
      </c>
      <c r="F20" s="40">
        <v>1132828.6770862329</v>
      </c>
      <c r="G20" s="40">
        <v>1213259.5131593549</v>
      </c>
      <c r="H20" s="37">
        <f t="shared" si="0"/>
        <v>3530.4826301159337</v>
      </c>
      <c r="I20" s="38">
        <f t="shared" si="1"/>
        <v>0</v>
      </c>
      <c r="J20" s="38">
        <f t="shared" si="2"/>
        <v>0</v>
      </c>
      <c r="K20" s="38">
        <v>0</v>
      </c>
      <c r="L20" s="38">
        <v>0</v>
      </c>
      <c r="M20" s="38">
        <v>0</v>
      </c>
      <c r="N20" s="38">
        <v>0</v>
      </c>
      <c r="P20" s="39">
        <f t="shared" si="3"/>
        <v>-3530.4826301159337</v>
      </c>
    </row>
    <row r="21" spans="1:16" s="42" customFormat="1" ht="21" customHeight="1">
      <c r="A21" s="31" t="s">
        <v>116</v>
      </c>
      <c r="B21" s="47" t="s">
        <v>117</v>
      </c>
      <c r="C21" s="40">
        <v>2296044.3057417306</v>
      </c>
      <c r="D21" s="40">
        <v>2296044.3057417306</v>
      </c>
      <c r="E21" s="40">
        <v>2292594.3227155586</v>
      </c>
      <c r="F21" s="40">
        <v>1106998.7072503904</v>
      </c>
      <c r="G21" s="40">
        <v>1185595.6154651677</v>
      </c>
      <c r="H21" s="37">
        <f t="shared" si="0"/>
        <v>3449.9830261720344</v>
      </c>
      <c r="I21" s="38">
        <f t="shared" si="1"/>
        <v>0</v>
      </c>
      <c r="J21" s="38">
        <f t="shared" si="2"/>
        <v>0</v>
      </c>
      <c r="K21" s="38">
        <v>0</v>
      </c>
      <c r="L21" s="38">
        <v>0</v>
      </c>
      <c r="M21" s="38">
        <v>0</v>
      </c>
      <c r="N21" s="38">
        <v>0</v>
      </c>
      <c r="P21" s="39">
        <f t="shared" si="3"/>
        <v>-3449.9830261720344</v>
      </c>
    </row>
    <row r="22" spans="1:16" s="48" customFormat="1" ht="42" customHeight="1">
      <c r="A22" s="34" t="s">
        <v>118</v>
      </c>
      <c r="B22" s="47" t="s">
        <v>119</v>
      </c>
      <c r="C22" s="40">
        <v>53574.367133973712</v>
      </c>
      <c r="D22" s="40">
        <v>53574.367133973712</v>
      </c>
      <c r="E22" s="40">
        <v>53493.867530029689</v>
      </c>
      <c r="F22" s="40">
        <v>25829.969835842443</v>
      </c>
      <c r="G22" s="40">
        <v>27663.89769418725</v>
      </c>
      <c r="H22" s="37">
        <f t="shared" si="0"/>
        <v>80.499603944022965</v>
      </c>
      <c r="I22" s="38">
        <f t="shared" si="1"/>
        <v>0</v>
      </c>
      <c r="J22" s="38">
        <f t="shared" si="2"/>
        <v>0</v>
      </c>
      <c r="K22" s="38">
        <v>0</v>
      </c>
      <c r="L22" s="38">
        <v>0</v>
      </c>
      <c r="M22" s="38">
        <v>0</v>
      </c>
      <c r="N22" s="38">
        <v>0</v>
      </c>
      <c r="P22" s="39">
        <f t="shared" si="3"/>
        <v>-80.499603944022965</v>
      </c>
    </row>
    <row r="23" spans="1:16" s="44" customFormat="1" ht="21" customHeight="1">
      <c r="A23" s="34" t="s">
        <v>22</v>
      </c>
      <c r="B23" s="49" t="s">
        <v>120</v>
      </c>
      <c r="C23" s="40">
        <v>3847501.8271074998</v>
      </c>
      <c r="D23" s="40">
        <v>3847501.83</v>
      </c>
      <c r="E23" s="40">
        <v>1305203.5306412317</v>
      </c>
      <c r="F23" s="40">
        <v>620304.14996526996</v>
      </c>
      <c r="G23" s="40">
        <v>684899.38067596185</v>
      </c>
      <c r="H23" s="50">
        <f t="shared" si="0"/>
        <v>2542298.2993587684</v>
      </c>
      <c r="I23" s="38">
        <f t="shared" si="1"/>
        <v>-2.8925002552568913E-3</v>
      </c>
      <c r="J23" s="38">
        <f t="shared" si="2"/>
        <v>0</v>
      </c>
      <c r="K23" s="38">
        <v>0</v>
      </c>
      <c r="L23" s="38">
        <v>0</v>
      </c>
      <c r="M23" s="38">
        <v>0</v>
      </c>
      <c r="N23" s="38">
        <v>0</v>
      </c>
      <c r="P23" s="39">
        <f t="shared" si="3"/>
        <v>-2542298.2993587684</v>
      </c>
    </row>
    <row r="24" spans="1:16" ht="21" customHeight="1" outlineLevel="1">
      <c r="A24" s="31" t="s">
        <v>121</v>
      </c>
      <c r="B24" s="51" t="s">
        <v>122</v>
      </c>
      <c r="C24" s="40">
        <v>0</v>
      </c>
      <c r="D24" s="40"/>
      <c r="E24" s="40">
        <v>0</v>
      </c>
      <c r="F24" s="40"/>
      <c r="G24" s="40"/>
      <c r="H24" s="37">
        <f t="shared" si="0"/>
        <v>0</v>
      </c>
      <c r="I24" s="38">
        <f t="shared" si="1"/>
        <v>0</v>
      </c>
      <c r="J24" s="38">
        <f t="shared" si="2"/>
        <v>0</v>
      </c>
      <c r="K24" s="38">
        <v>0</v>
      </c>
      <c r="L24" s="38">
        <v>0</v>
      </c>
      <c r="M24" s="38">
        <v>0</v>
      </c>
      <c r="N24" s="38">
        <v>0</v>
      </c>
      <c r="P24" s="39">
        <f t="shared" si="3"/>
        <v>0</v>
      </c>
    </row>
    <row r="25" spans="1:16" s="52" customFormat="1" ht="21" customHeight="1" outlineLevel="1">
      <c r="A25" s="31" t="s">
        <v>123</v>
      </c>
      <c r="B25" s="51" t="s">
        <v>124</v>
      </c>
      <c r="C25" s="40">
        <v>1326319.5171074998</v>
      </c>
      <c r="D25" s="40"/>
      <c r="E25" s="40">
        <v>608310.68457519403</v>
      </c>
      <c r="F25" s="40">
        <v>304155.34228759701</v>
      </c>
      <c r="G25" s="40">
        <v>304155.34228759701</v>
      </c>
      <c r="H25" s="37">
        <f t="shared" si="0"/>
        <v>-608310.68457519403</v>
      </c>
      <c r="I25" s="38">
        <f t="shared" si="1"/>
        <v>1326319.5171074998</v>
      </c>
      <c r="J25" s="38">
        <f t="shared" si="2"/>
        <v>0</v>
      </c>
      <c r="K25" s="38">
        <v>0</v>
      </c>
      <c r="L25" s="38">
        <v>0</v>
      </c>
      <c r="M25" s="38">
        <v>0</v>
      </c>
      <c r="N25" s="38">
        <v>0</v>
      </c>
      <c r="P25" s="39">
        <f t="shared" si="3"/>
        <v>608310.68457519403</v>
      </c>
    </row>
    <row r="26" spans="1:16" s="44" customFormat="1" ht="21" customHeight="1" outlineLevel="1" collapsed="1">
      <c r="A26" s="31" t="s">
        <v>125</v>
      </c>
      <c r="B26" s="53" t="s">
        <v>126</v>
      </c>
      <c r="C26" s="40">
        <v>1326319.5171074998</v>
      </c>
      <c r="D26" s="40"/>
      <c r="E26" s="40">
        <v>608310.68457519403</v>
      </c>
      <c r="F26" s="40">
        <v>304155.34228759701</v>
      </c>
      <c r="G26" s="40">
        <v>304155.34228759701</v>
      </c>
      <c r="H26" s="37">
        <f t="shared" si="0"/>
        <v>-608310.68457519403</v>
      </c>
      <c r="I26" s="38">
        <f t="shared" si="1"/>
        <v>1326319.5171074998</v>
      </c>
      <c r="J26" s="38">
        <f t="shared" si="2"/>
        <v>0</v>
      </c>
      <c r="K26" s="38">
        <v>0</v>
      </c>
      <c r="L26" s="38">
        <v>0</v>
      </c>
      <c r="M26" s="38">
        <v>0</v>
      </c>
      <c r="N26" s="38">
        <v>0</v>
      </c>
      <c r="P26" s="39">
        <f t="shared" si="3"/>
        <v>608310.68457519403</v>
      </c>
    </row>
    <row r="27" spans="1:16" s="44" customFormat="1" ht="21" customHeight="1" outlineLevel="1">
      <c r="A27" s="31" t="s">
        <v>127</v>
      </c>
      <c r="B27" s="54" t="s">
        <v>128</v>
      </c>
      <c r="C27" s="40"/>
      <c r="D27" s="40"/>
      <c r="E27" s="40">
        <v>0</v>
      </c>
      <c r="F27" s="40"/>
      <c r="G27" s="40"/>
      <c r="H27" s="37">
        <f t="shared" si="0"/>
        <v>0</v>
      </c>
      <c r="I27" s="38">
        <f t="shared" si="1"/>
        <v>0</v>
      </c>
      <c r="J27" s="38">
        <f t="shared" si="2"/>
        <v>0</v>
      </c>
      <c r="K27" s="38">
        <v>0</v>
      </c>
      <c r="L27" s="38">
        <v>0</v>
      </c>
      <c r="M27" s="38">
        <v>0</v>
      </c>
      <c r="N27" s="38">
        <v>0</v>
      </c>
      <c r="P27" s="39">
        <f t="shared" si="3"/>
        <v>0</v>
      </c>
    </row>
    <row r="28" spans="1:16" s="44" customFormat="1" ht="50.25" customHeight="1" outlineLevel="1">
      <c r="A28" s="31" t="s">
        <v>129</v>
      </c>
      <c r="B28" s="54" t="s">
        <v>130</v>
      </c>
      <c r="C28" s="40"/>
      <c r="D28" s="40"/>
      <c r="E28" s="40">
        <v>0</v>
      </c>
      <c r="F28" s="40"/>
      <c r="G28" s="40"/>
      <c r="H28" s="37">
        <f t="shared" si="0"/>
        <v>0</v>
      </c>
      <c r="I28" s="38">
        <f t="shared" si="1"/>
        <v>0</v>
      </c>
      <c r="J28" s="38">
        <f t="shared" si="2"/>
        <v>0</v>
      </c>
      <c r="K28" s="38">
        <v>0</v>
      </c>
      <c r="L28" s="38">
        <v>0</v>
      </c>
      <c r="M28" s="38">
        <v>0</v>
      </c>
      <c r="N28" s="38">
        <v>0</v>
      </c>
      <c r="P28" s="39">
        <f t="shared" si="3"/>
        <v>0</v>
      </c>
    </row>
    <row r="29" spans="1:16" s="44" customFormat="1" ht="21" customHeight="1">
      <c r="A29" s="31" t="s">
        <v>131</v>
      </c>
      <c r="B29" s="54" t="s">
        <v>132</v>
      </c>
      <c r="C29" s="40">
        <v>1326319.5171074998</v>
      </c>
      <c r="D29" s="40">
        <v>1326319.52</v>
      </c>
      <c r="E29" s="40">
        <v>608310.68457519403</v>
      </c>
      <c r="F29" s="40">
        <v>304155.34228759701</v>
      </c>
      <c r="G29" s="40">
        <v>304155.34228759701</v>
      </c>
      <c r="H29" s="37">
        <f t="shared" si="0"/>
        <v>718008.83542480599</v>
      </c>
      <c r="I29" s="38">
        <f t="shared" si="1"/>
        <v>-2.8925002552568913E-3</v>
      </c>
      <c r="J29" s="38">
        <f t="shared" si="2"/>
        <v>0</v>
      </c>
      <c r="K29" s="38">
        <v>0</v>
      </c>
      <c r="L29" s="38">
        <v>0</v>
      </c>
      <c r="M29" s="38">
        <v>0</v>
      </c>
      <c r="N29" s="38">
        <v>0</v>
      </c>
      <c r="P29" s="39">
        <f t="shared" si="3"/>
        <v>-718008.83542480599</v>
      </c>
    </row>
    <row r="30" spans="1:16" s="44" customFormat="1" ht="21" customHeight="1" outlineLevel="1">
      <c r="A30" s="31" t="s">
        <v>133</v>
      </c>
      <c r="B30" s="53" t="s">
        <v>134</v>
      </c>
      <c r="C30" s="40">
        <v>0</v>
      </c>
      <c r="D30" s="40"/>
      <c r="E30" s="40">
        <v>0</v>
      </c>
      <c r="F30" s="40">
        <v>0</v>
      </c>
      <c r="G30" s="40">
        <v>0</v>
      </c>
      <c r="H30" s="37">
        <f t="shared" si="0"/>
        <v>0</v>
      </c>
      <c r="I30" s="38">
        <f t="shared" si="1"/>
        <v>0</v>
      </c>
      <c r="J30" s="38">
        <f t="shared" si="2"/>
        <v>0</v>
      </c>
      <c r="K30" s="38">
        <v>0</v>
      </c>
      <c r="L30" s="38">
        <v>0</v>
      </c>
      <c r="M30" s="38">
        <v>0</v>
      </c>
      <c r="N30" s="38">
        <v>0</v>
      </c>
      <c r="P30" s="39">
        <f t="shared" si="3"/>
        <v>0</v>
      </c>
    </row>
    <row r="31" spans="1:16" s="44" customFormat="1" ht="21" customHeight="1">
      <c r="A31" s="31" t="s">
        <v>135</v>
      </c>
      <c r="B31" s="51" t="s">
        <v>136</v>
      </c>
      <c r="C31" s="40">
        <v>2521182.31</v>
      </c>
      <c r="D31" s="40">
        <v>2521182.31</v>
      </c>
      <c r="E31" s="40">
        <v>696892.84606603778</v>
      </c>
      <c r="F31" s="40">
        <v>316148.80767767294</v>
      </c>
      <c r="G31" s="40">
        <v>380744.03838836483</v>
      </c>
      <c r="H31" s="37">
        <f t="shared" si="0"/>
        <v>1824289.4639339624</v>
      </c>
      <c r="I31" s="38">
        <f t="shared" si="1"/>
        <v>0</v>
      </c>
      <c r="J31" s="38">
        <f t="shared" si="2"/>
        <v>0</v>
      </c>
      <c r="K31" s="38">
        <v>0</v>
      </c>
      <c r="L31" s="38">
        <v>0</v>
      </c>
      <c r="M31" s="38">
        <v>0</v>
      </c>
      <c r="N31" s="38">
        <v>0</v>
      </c>
      <c r="P31" s="39">
        <f t="shared" si="3"/>
        <v>-1824289.4639339624</v>
      </c>
    </row>
    <row r="32" spans="1:16" s="44" customFormat="1" ht="21" customHeight="1" outlineLevel="1">
      <c r="A32" s="31" t="s">
        <v>137</v>
      </c>
      <c r="B32" s="53" t="s">
        <v>138</v>
      </c>
      <c r="C32" s="40">
        <v>0</v>
      </c>
      <c r="D32" s="40"/>
      <c r="E32" s="40">
        <v>0</v>
      </c>
      <c r="F32" s="40">
        <v>0</v>
      </c>
      <c r="G32" s="40">
        <v>0</v>
      </c>
      <c r="H32" s="37">
        <f t="shared" si="0"/>
        <v>0</v>
      </c>
      <c r="I32" s="38">
        <f t="shared" si="1"/>
        <v>0</v>
      </c>
      <c r="J32" s="38">
        <f t="shared" si="2"/>
        <v>0</v>
      </c>
      <c r="K32" s="38">
        <v>0</v>
      </c>
      <c r="L32" s="38">
        <v>0</v>
      </c>
      <c r="M32" s="38">
        <v>0</v>
      </c>
      <c r="N32" s="38">
        <v>0</v>
      </c>
      <c r="P32" s="39">
        <f t="shared" si="3"/>
        <v>0</v>
      </c>
    </row>
    <row r="33" spans="1:16" s="44" customFormat="1" ht="21" customHeight="1" outlineLevel="1">
      <c r="A33" s="31" t="s">
        <v>139</v>
      </c>
      <c r="B33" s="54" t="s">
        <v>128</v>
      </c>
      <c r="C33" s="40"/>
      <c r="D33" s="40"/>
      <c r="E33" s="40">
        <v>0</v>
      </c>
      <c r="F33" s="40"/>
      <c r="G33" s="40"/>
      <c r="H33" s="37">
        <f t="shared" si="0"/>
        <v>0</v>
      </c>
      <c r="I33" s="38">
        <f t="shared" si="1"/>
        <v>0</v>
      </c>
      <c r="J33" s="38">
        <f t="shared" si="2"/>
        <v>0</v>
      </c>
      <c r="K33" s="38">
        <v>0</v>
      </c>
      <c r="L33" s="38">
        <v>0</v>
      </c>
      <c r="M33" s="38">
        <v>0</v>
      </c>
      <c r="N33" s="38">
        <v>0</v>
      </c>
      <c r="P33" s="39">
        <f t="shared" si="3"/>
        <v>0</v>
      </c>
    </row>
    <row r="34" spans="1:16" s="44" customFormat="1" ht="21" customHeight="1" outlineLevel="1">
      <c r="A34" s="31" t="s">
        <v>140</v>
      </c>
      <c r="B34" s="54" t="s">
        <v>141</v>
      </c>
      <c r="C34" s="40"/>
      <c r="D34" s="40"/>
      <c r="E34" s="40">
        <v>0</v>
      </c>
      <c r="F34" s="40"/>
      <c r="G34" s="40"/>
      <c r="H34" s="37">
        <f t="shared" si="0"/>
        <v>0</v>
      </c>
      <c r="I34" s="38">
        <f t="shared" si="1"/>
        <v>0</v>
      </c>
      <c r="J34" s="38">
        <f t="shared" si="2"/>
        <v>0</v>
      </c>
      <c r="K34" s="38">
        <v>0</v>
      </c>
      <c r="L34" s="38">
        <v>0</v>
      </c>
      <c r="M34" s="38">
        <v>0</v>
      </c>
      <c r="N34" s="38">
        <v>0</v>
      </c>
      <c r="P34" s="39">
        <f t="shared" si="3"/>
        <v>0</v>
      </c>
    </row>
    <row r="35" spans="1:16" s="44" customFormat="1" ht="21" customHeight="1" outlineLevel="1" collapsed="1">
      <c r="A35" s="31" t="s">
        <v>142</v>
      </c>
      <c r="B35" s="53" t="s">
        <v>132</v>
      </c>
      <c r="C35" s="40">
        <v>0</v>
      </c>
      <c r="D35" s="40"/>
      <c r="E35" s="40">
        <v>0</v>
      </c>
      <c r="F35" s="40"/>
      <c r="G35" s="40"/>
      <c r="H35" s="37">
        <f t="shared" si="0"/>
        <v>0</v>
      </c>
      <c r="I35" s="38">
        <f t="shared" si="1"/>
        <v>0</v>
      </c>
      <c r="J35" s="38">
        <f t="shared" si="2"/>
        <v>0</v>
      </c>
      <c r="K35" s="38">
        <v>0</v>
      </c>
      <c r="L35" s="38">
        <v>0</v>
      </c>
      <c r="M35" s="38">
        <v>0</v>
      </c>
      <c r="N35" s="38">
        <v>0</v>
      </c>
      <c r="P35" s="39">
        <f t="shared" si="3"/>
        <v>0</v>
      </c>
    </row>
    <row r="36" spans="1:16" s="44" customFormat="1" ht="21" customHeight="1">
      <c r="A36" s="31" t="s">
        <v>143</v>
      </c>
      <c r="B36" s="47" t="s">
        <v>134</v>
      </c>
      <c r="C36" s="40">
        <v>2521182.31</v>
      </c>
      <c r="D36" s="40">
        <v>2521182.31</v>
      </c>
      <c r="E36" s="40">
        <v>696892.84606603778</v>
      </c>
      <c r="F36" s="40">
        <v>316148.80767767294</v>
      </c>
      <c r="G36" s="40">
        <v>380744.03838836483</v>
      </c>
      <c r="H36" s="37">
        <f t="shared" si="0"/>
        <v>1824289.4639339624</v>
      </c>
      <c r="I36" s="38">
        <f t="shared" si="1"/>
        <v>0</v>
      </c>
      <c r="J36" s="38">
        <f t="shared" si="2"/>
        <v>0</v>
      </c>
      <c r="K36" s="38">
        <v>0</v>
      </c>
      <c r="L36" s="38">
        <v>0</v>
      </c>
      <c r="M36" s="38">
        <v>0</v>
      </c>
      <c r="N36" s="38">
        <v>0</v>
      </c>
      <c r="P36" s="39">
        <f t="shared" si="3"/>
        <v>-1824289.4639339624</v>
      </c>
    </row>
    <row r="37" spans="1:16" s="44" customFormat="1" ht="21" customHeight="1">
      <c r="A37" s="34" t="s">
        <v>24</v>
      </c>
      <c r="B37" s="49" t="s">
        <v>144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37">
        <f t="shared" si="0"/>
        <v>0</v>
      </c>
      <c r="I37" s="38">
        <f t="shared" si="1"/>
        <v>0</v>
      </c>
      <c r="J37" s="38">
        <f t="shared" si="2"/>
        <v>0</v>
      </c>
      <c r="K37" s="38">
        <v>0</v>
      </c>
      <c r="L37" s="38">
        <v>0</v>
      </c>
      <c r="M37" s="38">
        <v>0</v>
      </c>
      <c r="N37" s="38">
        <v>0</v>
      </c>
      <c r="P37" s="39">
        <f t="shared" si="3"/>
        <v>0</v>
      </c>
    </row>
    <row r="38" spans="1:16" s="44" customFormat="1" ht="21" customHeight="1" outlineLevel="1">
      <c r="A38" s="31" t="s">
        <v>25</v>
      </c>
      <c r="B38" s="47" t="s">
        <v>145</v>
      </c>
      <c r="C38" s="40"/>
      <c r="D38" s="40"/>
      <c r="E38" s="40">
        <v>0</v>
      </c>
      <c r="F38" s="40"/>
      <c r="G38" s="40"/>
      <c r="H38" s="37">
        <f t="shared" si="0"/>
        <v>0</v>
      </c>
      <c r="I38" s="38">
        <f t="shared" si="1"/>
        <v>0</v>
      </c>
      <c r="J38" s="38">
        <f t="shared" si="2"/>
        <v>0</v>
      </c>
      <c r="K38" s="38">
        <v>0</v>
      </c>
      <c r="L38" s="38">
        <v>0</v>
      </c>
      <c r="M38" s="38">
        <v>0</v>
      </c>
      <c r="N38" s="38">
        <v>0</v>
      </c>
      <c r="P38" s="39">
        <f t="shared" si="3"/>
        <v>0</v>
      </c>
    </row>
    <row r="39" spans="1:16" s="44" customFormat="1" ht="21" customHeight="1" outlineLevel="1">
      <c r="A39" s="31" t="s">
        <v>26</v>
      </c>
      <c r="B39" s="47" t="s">
        <v>146</v>
      </c>
      <c r="C39" s="40"/>
      <c r="D39" s="40"/>
      <c r="E39" s="40">
        <v>0</v>
      </c>
      <c r="F39" s="40"/>
      <c r="G39" s="40"/>
      <c r="H39" s="37">
        <f t="shared" si="0"/>
        <v>0</v>
      </c>
      <c r="I39" s="38">
        <f t="shared" si="1"/>
        <v>0</v>
      </c>
      <c r="J39" s="38">
        <f t="shared" si="2"/>
        <v>0</v>
      </c>
      <c r="K39" s="38">
        <v>0</v>
      </c>
      <c r="L39" s="38">
        <v>0</v>
      </c>
      <c r="M39" s="38">
        <v>0</v>
      </c>
      <c r="N39" s="38">
        <v>0</v>
      </c>
      <c r="P39" s="39">
        <f t="shared" si="3"/>
        <v>0</v>
      </c>
    </row>
    <row r="40" spans="1:16" s="44" customFormat="1" ht="21" customHeight="1" outlineLevel="1">
      <c r="A40" s="31" t="s">
        <v>147</v>
      </c>
      <c r="B40" s="47" t="s">
        <v>148</v>
      </c>
      <c r="C40" s="40"/>
      <c r="D40" s="40"/>
      <c r="E40" s="40">
        <v>0</v>
      </c>
      <c r="F40" s="40"/>
      <c r="G40" s="40"/>
      <c r="H40" s="37">
        <f t="shared" si="0"/>
        <v>0</v>
      </c>
      <c r="I40" s="38">
        <f t="shared" si="1"/>
        <v>0</v>
      </c>
      <c r="J40" s="38">
        <f t="shared" si="2"/>
        <v>0</v>
      </c>
      <c r="K40" s="38">
        <v>0</v>
      </c>
      <c r="L40" s="38">
        <v>0</v>
      </c>
      <c r="M40" s="38">
        <v>0</v>
      </c>
      <c r="N40" s="38">
        <v>0</v>
      </c>
      <c r="P40" s="39">
        <f t="shared" si="3"/>
        <v>0</v>
      </c>
    </row>
    <row r="41" spans="1:16" s="44" customFormat="1" ht="21" customHeight="1" outlineLevel="1">
      <c r="A41" s="31" t="s">
        <v>149</v>
      </c>
      <c r="B41" s="47" t="s">
        <v>150</v>
      </c>
      <c r="C41" s="40"/>
      <c r="D41" s="40"/>
      <c r="E41" s="40">
        <v>0</v>
      </c>
      <c r="F41" s="40"/>
      <c r="G41" s="40"/>
      <c r="H41" s="37">
        <f t="shared" si="0"/>
        <v>0</v>
      </c>
      <c r="I41" s="38">
        <f t="shared" si="1"/>
        <v>0</v>
      </c>
      <c r="J41" s="38">
        <f t="shared" si="2"/>
        <v>0</v>
      </c>
      <c r="K41" s="38">
        <v>0</v>
      </c>
      <c r="L41" s="38">
        <v>0</v>
      </c>
      <c r="M41" s="38">
        <v>0</v>
      </c>
      <c r="N41" s="38">
        <v>0</v>
      </c>
      <c r="P41" s="39">
        <f t="shared" si="3"/>
        <v>0</v>
      </c>
    </row>
    <row r="42" spans="1:16" s="44" customFormat="1" ht="21" customHeight="1" outlineLevel="1">
      <c r="A42" s="31" t="s">
        <v>151</v>
      </c>
      <c r="B42" s="47" t="s">
        <v>152</v>
      </c>
      <c r="C42" s="40"/>
      <c r="D42" s="40"/>
      <c r="E42" s="40">
        <v>0</v>
      </c>
      <c r="F42" s="40"/>
      <c r="G42" s="40"/>
      <c r="H42" s="37">
        <f t="shared" si="0"/>
        <v>0</v>
      </c>
      <c r="I42" s="38">
        <f t="shared" si="1"/>
        <v>0</v>
      </c>
      <c r="J42" s="38">
        <f t="shared" si="2"/>
        <v>0</v>
      </c>
      <c r="K42" s="38">
        <v>0</v>
      </c>
      <c r="L42" s="38">
        <v>0</v>
      </c>
      <c r="M42" s="38">
        <v>0</v>
      </c>
      <c r="N42" s="38">
        <v>0</v>
      </c>
      <c r="P42" s="39">
        <f t="shared" si="3"/>
        <v>0</v>
      </c>
    </row>
    <row r="43" spans="1:16" s="44" customFormat="1" ht="21" customHeight="1">
      <c r="A43" s="34" t="s">
        <v>27</v>
      </c>
      <c r="B43" s="49" t="s">
        <v>23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37">
        <f t="shared" si="0"/>
        <v>0</v>
      </c>
      <c r="I43" s="38">
        <f t="shared" si="1"/>
        <v>0</v>
      </c>
      <c r="J43" s="38">
        <f t="shared" si="2"/>
        <v>0</v>
      </c>
      <c r="K43" s="38">
        <v>0</v>
      </c>
      <c r="L43" s="38">
        <v>0</v>
      </c>
      <c r="M43" s="38">
        <v>0</v>
      </c>
      <c r="N43" s="38">
        <v>0</v>
      </c>
      <c r="P43" s="39">
        <f t="shared" si="3"/>
        <v>0</v>
      </c>
    </row>
    <row r="44" spans="1:16" s="44" customFormat="1" ht="21" customHeight="1">
      <c r="A44" s="34" t="s">
        <v>28</v>
      </c>
      <c r="B44" s="49" t="s">
        <v>153</v>
      </c>
      <c r="C44" s="40">
        <v>26827548</v>
      </c>
      <c r="D44" s="40">
        <v>28859424.579999998</v>
      </c>
      <c r="E44" s="40">
        <v>28128217.905999184</v>
      </c>
      <c r="F44" s="40">
        <v>13326177.310403934</v>
      </c>
      <c r="G44" s="40">
        <v>14802040.59559525</v>
      </c>
      <c r="H44" s="37">
        <f t="shared" si="0"/>
        <v>731206.67400081456</v>
      </c>
      <c r="I44" s="38">
        <f t="shared" si="1"/>
        <v>-2031876.5799999982</v>
      </c>
      <c r="J44" s="38">
        <f t="shared" si="2"/>
        <v>0</v>
      </c>
      <c r="K44" s="38">
        <v>0</v>
      </c>
      <c r="L44" s="38">
        <v>0</v>
      </c>
      <c r="M44" s="38">
        <v>0</v>
      </c>
      <c r="N44" s="38">
        <v>0</v>
      </c>
      <c r="P44" s="39">
        <f t="shared" si="3"/>
        <v>-731206.67400081456</v>
      </c>
    </row>
    <row r="45" spans="1:16" s="44" customFormat="1" ht="21" customHeight="1">
      <c r="A45" s="31" t="s">
        <v>29</v>
      </c>
      <c r="B45" s="47" t="s">
        <v>154</v>
      </c>
      <c r="C45" s="40">
        <v>26827548</v>
      </c>
      <c r="D45" s="40">
        <f>+D44</f>
        <v>28859424.579999998</v>
      </c>
      <c r="E45" s="40">
        <v>28128217.905999184</v>
      </c>
      <c r="F45" s="40">
        <v>13326177.310403934</v>
      </c>
      <c r="G45" s="40">
        <v>14802040.59559525</v>
      </c>
      <c r="H45" s="37">
        <f t="shared" si="0"/>
        <v>731206.67400081456</v>
      </c>
      <c r="I45" s="38">
        <f t="shared" si="1"/>
        <v>-2031876.5799999982</v>
      </c>
      <c r="J45" s="38">
        <f t="shared" si="2"/>
        <v>0</v>
      </c>
      <c r="K45" s="38">
        <v>0</v>
      </c>
      <c r="L45" s="38">
        <v>0</v>
      </c>
      <c r="M45" s="38">
        <v>0</v>
      </c>
      <c r="N45" s="38">
        <v>0</v>
      </c>
      <c r="P45" s="39">
        <f t="shared" si="3"/>
        <v>-731206.67400081456</v>
      </c>
    </row>
    <row r="46" spans="1:16" s="44" customFormat="1" ht="21" customHeight="1">
      <c r="A46" s="31" t="s">
        <v>155</v>
      </c>
      <c r="B46" s="55" t="s">
        <v>156</v>
      </c>
      <c r="C46" s="40">
        <v>0</v>
      </c>
      <c r="D46" s="40">
        <v>0</v>
      </c>
      <c r="E46" s="40">
        <v>153165.59050993199</v>
      </c>
      <c r="F46" s="40">
        <v>72564.562170600489</v>
      </c>
      <c r="G46" s="40">
        <v>80601.028339331504</v>
      </c>
      <c r="H46" s="37">
        <f t="shared" si="0"/>
        <v>-153165.59050993199</v>
      </c>
      <c r="I46" s="38">
        <f t="shared" si="1"/>
        <v>0</v>
      </c>
      <c r="J46" s="38">
        <f t="shared" si="2"/>
        <v>0</v>
      </c>
      <c r="K46" s="38">
        <v>0</v>
      </c>
      <c r="L46" s="38">
        <v>0</v>
      </c>
      <c r="M46" s="38">
        <v>0</v>
      </c>
      <c r="N46" s="38">
        <v>0</v>
      </c>
      <c r="P46" s="39">
        <f t="shared" si="3"/>
        <v>153165.59050993199</v>
      </c>
    </row>
    <row r="47" spans="1:16" s="44" customFormat="1" ht="21" customHeight="1" outlineLevel="1">
      <c r="A47" s="56" t="s">
        <v>30</v>
      </c>
      <c r="B47" s="49" t="s">
        <v>157</v>
      </c>
      <c r="C47" s="40">
        <v>0</v>
      </c>
      <c r="D47" s="40"/>
      <c r="E47" s="40">
        <v>0</v>
      </c>
      <c r="F47" s="40">
        <v>0</v>
      </c>
      <c r="G47" s="40">
        <v>0</v>
      </c>
      <c r="H47" s="37">
        <f t="shared" si="0"/>
        <v>0</v>
      </c>
      <c r="I47" s="38">
        <f t="shared" si="1"/>
        <v>0</v>
      </c>
      <c r="J47" s="38">
        <f t="shared" si="2"/>
        <v>0</v>
      </c>
      <c r="K47" s="38">
        <v>0</v>
      </c>
      <c r="L47" s="38">
        <v>0</v>
      </c>
      <c r="M47" s="38">
        <v>0</v>
      </c>
      <c r="N47" s="38">
        <v>0</v>
      </c>
      <c r="P47" s="39">
        <f t="shared" si="3"/>
        <v>0</v>
      </c>
    </row>
    <row r="48" spans="1:16" s="44" customFormat="1" ht="21" customHeight="1" outlineLevel="1">
      <c r="A48" s="56" t="s">
        <v>158</v>
      </c>
      <c r="B48" s="49" t="s">
        <v>156</v>
      </c>
      <c r="C48" s="40">
        <v>0</v>
      </c>
      <c r="D48" s="40"/>
      <c r="E48" s="40">
        <v>0</v>
      </c>
      <c r="F48" s="40">
        <v>0</v>
      </c>
      <c r="G48" s="40">
        <v>0</v>
      </c>
      <c r="H48" s="37">
        <f t="shared" si="0"/>
        <v>0</v>
      </c>
      <c r="I48" s="38">
        <f t="shared" si="1"/>
        <v>0</v>
      </c>
      <c r="J48" s="38">
        <f t="shared" si="2"/>
        <v>0</v>
      </c>
      <c r="K48" s="38">
        <v>0</v>
      </c>
      <c r="L48" s="38">
        <v>0</v>
      </c>
      <c r="M48" s="38">
        <v>0</v>
      </c>
      <c r="N48" s="38">
        <v>0</v>
      </c>
      <c r="P48" s="39">
        <f t="shared" si="3"/>
        <v>0</v>
      </c>
    </row>
    <row r="49" spans="1:16" s="44" customFormat="1" ht="21" customHeight="1">
      <c r="A49" s="34" t="s">
        <v>32</v>
      </c>
      <c r="B49" s="49" t="s">
        <v>159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37">
        <f t="shared" si="0"/>
        <v>0</v>
      </c>
      <c r="I49" s="38">
        <f t="shared" si="1"/>
        <v>0</v>
      </c>
      <c r="J49" s="38">
        <f t="shared" si="2"/>
        <v>0</v>
      </c>
      <c r="K49" s="38">
        <v>0</v>
      </c>
      <c r="L49" s="38">
        <v>0</v>
      </c>
      <c r="M49" s="38">
        <v>0</v>
      </c>
      <c r="N49" s="38">
        <v>0</v>
      </c>
      <c r="P49" s="39">
        <f t="shared" si="3"/>
        <v>0</v>
      </c>
    </row>
    <row r="50" spans="1:16" s="44" customFormat="1" ht="21" customHeight="1" outlineLevel="1" collapsed="1">
      <c r="A50" s="56" t="s">
        <v>160</v>
      </c>
      <c r="B50" s="49" t="s">
        <v>161</v>
      </c>
      <c r="C50" s="40">
        <v>0</v>
      </c>
      <c r="D50" s="40"/>
      <c r="E50" s="40">
        <v>0</v>
      </c>
      <c r="F50" s="40">
        <v>0</v>
      </c>
      <c r="G50" s="40">
        <v>0</v>
      </c>
      <c r="H50" s="37">
        <f t="shared" si="0"/>
        <v>0</v>
      </c>
      <c r="I50" s="38">
        <f t="shared" si="1"/>
        <v>0</v>
      </c>
      <c r="J50" s="38">
        <f t="shared" si="2"/>
        <v>0</v>
      </c>
      <c r="K50" s="38">
        <v>0</v>
      </c>
      <c r="L50" s="38">
        <v>0</v>
      </c>
      <c r="M50" s="38">
        <v>0</v>
      </c>
      <c r="N50" s="38">
        <v>0</v>
      </c>
      <c r="P50" s="39">
        <f t="shared" si="3"/>
        <v>0</v>
      </c>
    </row>
    <row r="51" spans="1:16" s="44" customFormat="1" ht="21" customHeight="1" outlineLevel="1">
      <c r="A51" s="56" t="s">
        <v>162</v>
      </c>
      <c r="B51" s="49" t="s">
        <v>163</v>
      </c>
      <c r="C51" s="40">
        <v>0</v>
      </c>
      <c r="D51" s="40"/>
      <c r="E51" s="40">
        <v>0</v>
      </c>
      <c r="F51" s="40">
        <v>0</v>
      </c>
      <c r="G51" s="40">
        <v>0</v>
      </c>
      <c r="H51" s="37">
        <f t="shared" si="0"/>
        <v>0</v>
      </c>
      <c r="I51" s="38">
        <f t="shared" si="1"/>
        <v>0</v>
      </c>
      <c r="J51" s="38">
        <f t="shared" si="2"/>
        <v>0</v>
      </c>
      <c r="K51" s="38">
        <v>0</v>
      </c>
      <c r="L51" s="38">
        <v>0</v>
      </c>
      <c r="M51" s="38">
        <v>0</v>
      </c>
      <c r="N51" s="38">
        <v>0</v>
      </c>
      <c r="P51" s="39">
        <f t="shared" si="3"/>
        <v>0</v>
      </c>
    </row>
    <row r="52" spans="1:16" ht="21" customHeight="1" outlineLevel="1">
      <c r="A52" s="56" t="s">
        <v>164</v>
      </c>
      <c r="B52" s="49" t="s">
        <v>165</v>
      </c>
      <c r="C52" s="40">
        <v>0</v>
      </c>
      <c r="D52" s="40"/>
      <c r="E52" s="40">
        <v>0</v>
      </c>
      <c r="F52" s="40">
        <v>0</v>
      </c>
      <c r="G52" s="40">
        <v>0</v>
      </c>
      <c r="H52" s="37">
        <f t="shared" si="0"/>
        <v>0</v>
      </c>
      <c r="I52" s="38">
        <f t="shared" si="1"/>
        <v>0</v>
      </c>
      <c r="J52" s="38">
        <f t="shared" si="2"/>
        <v>0</v>
      </c>
      <c r="K52" s="38">
        <v>0</v>
      </c>
      <c r="L52" s="38">
        <v>0</v>
      </c>
      <c r="M52" s="38">
        <v>0</v>
      </c>
      <c r="N52" s="38">
        <v>0</v>
      </c>
      <c r="P52" s="39">
        <f t="shared" si="3"/>
        <v>0</v>
      </c>
    </row>
    <row r="53" spans="1:16" ht="21" customHeight="1" outlineLevel="1">
      <c r="A53" s="56" t="s">
        <v>166</v>
      </c>
      <c r="B53" s="49" t="s">
        <v>167</v>
      </c>
      <c r="C53" s="40">
        <v>0</v>
      </c>
      <c r="D53" s="40"/>
      <c r="E53" s="40">
        <v>0</v>
      </c>
      <c r="F53" s="40">
        <v>0</v>
      </c>
      <c r="G53" s="40">
        <v>0</v>
      </c>
      <c r="H53" s="37">
        <f t="shared" si="0"/>
        <v>0</v>
      </c>
      <c r="I53" s="38">
        <f t="shared" si="1"/>
        <v>0</v>
      </c>
      <c r="J53" s="38">
        <f t="shared" si="2"/>
        <v>0</v>
      </c>
      <c r="K53" s="38">
        <v>0</v>
      </c>
      <c r="L53" s="38">
        <v>0</v>
      </c>
      <c r="M53" s="38">
        <v>0</v>
      </c>
      <c r="N53" s="38">
        <v>0</v>
      </c>
      <c r="P53" s="39">
        <f t="shared" si="3"/>
        <v>0</v>
      </c>
    </row>
    <row r="54" spans="1:16" ht="21" customHeight="1" outlineLevel="1">
      <c r="A54" s="56" t="s">
        <v>168</v>
      </c>
      <c r="B54" s="49" t="s">
        <v>169</v>
      </c>
      <c r="C54" s="40">
        <v>0</v>
      </c>
      <c r="D54" s="40"/>
      <c r="E54" s="40">
        <v>0</v>
      </c>
      <c r="F54" s="40">
        <v>0</v>
      </c>
      <c r="G54" s="40">
        <v>0</v>
      </c>
      <c r="H54" s="37">
        <f t="shared" si="0"/>
        <v>0</v>
      </c>
      <c r="I54" s="38">
        <f t="shared" si="1"/>
        <v>0</v>
      </c>
      <c r="J54" s="38">
        <f t="shared" si="2"/>
        <v>0</v>
      </c>
      <c r="K54" s="38">
        <v>0</v>
      </c>
      <c r="L54" s="38">
        <v>0</v>
      </c>
      <c r="M54" s="38">
        <v>0</v>
      </c>
      <c r="N54" s="38">
        <v>0</v>
      </c>
      <c r="P54" s="39">
        <f t="shared" si="3"/>
        <v>0</v>
      </c>
    </row>
    <row r="55" spans="1:16" s="44" customFormat="1" ht="21" customHeight="1">
      <c r="A55" s="34" t="s">
        <v>33</v>
      </c>
      <c r="B55" s="49" t="s">
        <v>170</v>
      </c>
      <c r="C55" s="40">
        <v>695831.57176088169</v>
      </c>
      <c r="D55" s="40">
        <f>D56+D58</f>
        <v>695831.57000000007</v>
      </c>
      <c r="E55" s="40">
        <v>824169.85652184929</v>
      </c>
      <c r="F55" s="40">
        <v>406119.46397704899</v>
      </c>
      <c r="G55" s="40">
        <v>418050.3925448003</v>
      </c>
      <c r="H55" s="37">
        <f t="shared" si="0"/>
        <v>-128338.28652184922</v>
      </c>
      <c r="I55" s="38">
        <f t="shared" si="1"/>
        <v>1.7608816269785166E-3</v>
      </c>
      <c r="J55" s="38">
        <f t="shared" si="2"/>
        <v>0</v>
      </c>
      <c r="K55" s="38">
        <v>0</v>
      </c>
      <c r="L55" s="38">
        <v>0</v>
      </c>
      <c r="M55" s="38">
        <v>0</v>
      </c>
      <c r="N55" s="38">
        <v>0</v>
      </c>
      <c r="P55" s="39">
        <f t="shared" si="3"/>
        <v>128338.28652184922</v>
      </c>
    </row>
    <row r="56" spans="1:16" s="44" customFormat="1" ht="21" customHeight="1">
      <c r="A56" s="31" t="s">
        <v>171</v>
      </c>
      <c r="B56" s="47" t="s">
        <v>172</v>
      </c>
      <c r="C56" s="40">
        <v>408933.25</v>
      </c>
      <c r="D56" s="40">
        <f>182321.88+226611.37</f>
        <v>408933.25</v>
      </c>
      <c r="E56" s="40">
        <v>378386.98003586836</v>
      </c>
      <c r="F56" s="40">
        <v>189193.49001793418</v>
      </c>
      <c r="G56" s="40">
        <v>189193.49001793418</v>
      </c>
      <c r="H56" s="37">
        <f t="shared" si="0"/>
        <v>30546.269964131643</v>
      </c>
      <c r="I56" s="38">
        <f t="shared" si="1"/>
        <v>0</v>
      </c>
      <c r="J56" s="38">
        <f t="shared" si="2"/>
        <v>0</v>
      </c>
      <c r="K56" s="38">
        <v>0</v>
      </c>
      <c r="L56" s="38">
        <v>0</v>
      </c>
      <c r="M56" s="38">
        <v>0</v>
      </c>
      <c r="N56" s="38">
        <v>0</v>
      </c>
      <c r="P56" s="39">
        <f t="shared" si="3"/>
        <v>-30546.269964131643</v>
      </c>
    </row>
    <row r="57" spans="1:16" ht="21" customHeight="1" outlineLevel="1">
      <c r="A57" s="57" t="s">
        <v>173</v>
      </c>
      <c r="B57" s="35" t="s">
        <v>174</v>
      </c>
      <c r="C57" s="36">
        <v>0</v>
      </c>
      <c r="D57" s="36">
        <v>0</v>
      </c>
      <c r="E57" s="40">
        <v>0</v>
      </c>
      <c r="F57" s="36">
        <v>0</v>
      </c>
      <c r="G57" s="36">
        <v>0</v>
      </c>
      <c r="H57" s="37">
        <f t="shared" si="0"/>
        <v>0</v>
      </c>
      <c r="I57" s="38">
        <f t="shared" si="1"/>
        <v>0</v>
      </c>
      <c r="J57" s="38">
        <f t="shared" si="2"/>
        <v>0</v>
      </c>
      <c r="K57" s="38">
        <v>0</v>
      </c>
      <c r="L57" s="38">
        <v>0</v>
      </c>
      <c r="M57" s="38">
        <v>0</v>
      </c>
      <c r="N57" s="38">
        <v>0</v>
      </c>
      <c r="P57" s="39">
        <f t="shared" si="3"/>
        <v>0</v>
      </c>
    </row>
    <row r="58" spans="1:16" ht="39.75" customHeight="1">
      <c r="A58" s="57" t="s">
        <v>175</v>
      </c>
      <c r="B58" s="47" t="s">
        <v>176</v>
      </c>
      <c r="C58" s="40">
        <v>286898.32176088169</v>
      </c>
      <c r="D58" s="40">
        <v>286898.32</v>
      </c>
      <c r="E58" s="40">
        <v>445782.87648598093</v>
      </c>
      <c r="F58" s="40">
        <v>216925.97395911481</v>
      </c>
      <c r="G58" s="40">
        <v>228856.90252686612</v>
      </c>
      <c r="H58" s="37">
        <f t="shared" si="0"/>
        <v>-158884.55648598092</v>
      </c>
      <c r="I58" s="38">
        <f t="shared" si="1"/>
        <v>1.7608816851861775E-3</v>
      </c>
      <c r="J58" s="38">
        <f t="shared" si="2"/>
        <v>0</v>
      </c>
      <c r="K58" s="38">
        <v>0</v>
      </c>
      <c r="L58" s="38">
        <v>0</v>
      </c>
      <c r="M58" s="38">
        <v>0</v>
      </c>
      <c r="N58" s="38">
        <v>0</v>
      </c>
      <c r="P58" s="39">
        <f t="shared" si="3"/>
        <v>158884.55648598092</v>
      </c>
    </row>
    <row r="59" spans="1:16" ht="21" customHeight="1">
      <c r="A59" s="34" t="s">
        <v>35</v>
      </c>
      <c r="B59" s="35" t="s">
        <v>177</v>
      </c>
      <c r="C59" s="36">
        <v>10037879.538006686</v>
      </c>
      <c r="D59" s="36">
        <f>D60+D63+D66+D68</f>
        <v>10037879.539999999</v>
      </c>
      <c r="E59" s="36">
        <v>5261867.0590627138</v>
      </c>
      <c r="F59" s="36">
        <v>2517315.996271309</v>
      </c>
      <c r="G59" s="36">
        <v>2744551.0627914052</v>
      </c>
      <c r="H59" s="58">
        <f t="shared" si="0"/>
        <v>4776012.4809372853</v>
      </c>
      <c r="I59" s="38">
        <f t="shared" si="1"/>
        <v>-1.9933134317398071E-3</v>
      </c>
      <c r="J59" s="38">
        <f t="shared" si="2"/>
        <v>0</v>
      </c>
      <c r="K59" s="38">
        <v>0</v>
      </c>
      <c r="L59" s="38">
        <v>0</v>
      </c>
      <c r="M59" s="38">
        <v>0</v>
      </c>
      <c r="N59" s="38">
        <v>0</v>
      </c>
      <c r="P59" s="39">
        <f t="shared" si="3"/>
        <v>-4776012.4809372853</v>
      </c>
    </row>
    <row r="60" spans="1:16" ht="21" customHeight="1">
      <c r="A60" s="57" t="s">
        <v>37</v>
      </c>
      <c r="B60" s="47" t="s">
        <v>178</v>
      </c>
      <c r="C60" s="36">
        <v>85887.693481557581</v>
      </c>
      <c r="D60" s="36">
        <f>D61+D62</f>
        <v>85887.69</v>
      </c>
      <c r="E60" s="40">
        <v>81667.192461721395</v>
      </c>
      <c r="F60" s="36">
        <v>40833.596230860698</v>
      </c>
      <c r="G60" s="36">
        <v>40833.596230860698</v>
      </c>
      <c r="H60" s="37">
        <f t="shared" si="0"/>
        <v>4220.497538278607</v>
      </c>
      <c r="I60" s="38">
        <f t="shared" si="1"/>
        <v>3.4815575781976804E-3</v>
      </c>
      <c r="J60" s="38">
        <f t="shared" si="2"/>
        <v>0</v>
      </c>
      <c r="K60" s="38">
        <v>0</v>
      </c>
      <c r="L60" s="38">
        <v>0</v>
      </c>
      <c r="M60" s="38">
        <v>0</v>
      </c>
      <c r="N60" s="38">
        <v>0</v>
      </c>
      <c r="P60" s="39">
        <f t="shared" si="3"/>
        <v>-4220.497538278607</v>
      </c>
    </row>
    <row r="61" spans="1:16" ht="21" customHeight="1" outlineLevel="1">
      <c r="A61" s="57" t="s">
        <v>179</v>
      </c>
      <c r="B61" s="59" t="s">
        <v>180</v>
      </c>
      <c r="C61" s="36">
        <v>0</v>
      </c>
      <c r="D61" s="36"/>
      <c r="E61" s="40">
        <v>0</v>
      </c>
      <c r="F61" s="36"/>
      <c r="G61" s="36"/>
      <c r="H61" s="37">
        <f t="shared" si="0"/>
        <v>0</v>
      </c>
      <c r="I61" s="38">
        <f t="shared" si="1"/>
        <v>0</v>
      </c>
      <c r="J61" s="38">
        <f t="shared" si="2"/>
        <v>0</v>
      </c>
      <c r="K61" s="38">
        <v>0</v>
      </c>
      <c r="L61" s="38">
        <v>0</v>
      </c>
      <c r="M61" s="38">
        <v>0</v>
      </c>
      <c r="N61" s="38">
        <v>0</v>
      </c>
      <c r="P61" s="39">
        <f t="shared" si="3"/>
        <v>0</v>
      </c>
    </row>
    <row r="62" spans="1:16" s="44" customFormat="1" ht="21" customHeight="1">
      <c r="A62" s="57" t="s">
        <v>181</v>
      </c>
      <c r="B62" s="59" t="s">
        <v>182</v>
      </c>
      <c r="C62" s="36">
        <v>85887.693481557581</v>
      </c>
      <c r="D62" s="36">
        <v>85887.69</v>
      </c>
      <c r="E62" s="40">
        <v>81667.192461721395</v>
      </c>
      <c r="F62" s="36">
        <v>40833.596230860698</v>
      </c>
      <c r="G62" s="36">
        <v>40833.596230860698</v>
      </c>
      <c r="H62" s="37">
        <f t="shared" si="0"/>
        <v>4220.497538278607</v>
      </c>
      <c r="I62" s="38">
        <f t="shared" si="1"/>
        <v>3.4815575781976804E-3</v>
      </c>
      <c r="J62" s="38">
        <f t="shared" si="2"/>
        <v>0</v>
      </c>
      <c r="K62" s="38">
        <v>0</v>
      </c>
      <c r="L62" s="38">
        <v>0</v>
      </c>
      <c r="M62" s="38">
        <v>0</v>
      </c>
      <c r="N62" s="38">
        <v>0</v>
      </c>
      <c r="P62" s="39">
        <f t="shared" si="3"/>
        <v>-4220.497538278607</v>
      </c>
    </row>
    <row r="63" spans="1:16" s="52" customFormat="1" ht="21" customHeight="1">
      <c r="A63" s="57" t="s">
        <v>39</v>
      </c>
      <c r="B63" s="47" t="s">
        <v>183</v>
      </c>
      <c r="C63" s="36">
        <v>30028.835099999997</v>
      </c>
      <c r="D63" s="36">
        <f>D64</f>
        <v>30028.84</v>
      </c>
      <c r="E63" s="40">
        <v>29983.537880617601</v>
      </c>
      <c r="F63" s="36">
        <v>14526.907887896125</v>
      </c>
      <c r="G63" s="36">
        <v>15456.629992721477</v>
      </c>
      <c r="H63" s="37">
        <f t="shared" si="0"/>
        <v>45.302119382398814</v>
      </c>
      <c r="I63" s="38">
        <f t="shared" si="1"/>
        <v>-4.9000000035448465E-3</v>
      </c>
      <c r="J63" s="38">
        <f t="shared" si="2"/>
        <v>0</v>
      </c>
      <c r="K63" s="38">
        <v>0</v>
      </c>
      <c r="L63" s="38">
        <v>0</v>
      </c>
      <c r="M63" s="38">
        <v>0</v>
      </c>
      <c r="N63" s="38">
        <v>0</v>
      </c>
      <c r="P63" s="39">
        <f t="shared" si="3"/>
        <v>-45.302119382398814</v>
      </c>
    </row>
    <row r="64" spans="1:16" ht="21" customHeight="1">
      <c r="A64" s="57" t="s">
        <v>184</v>
      </c>
      <c r="B64" s="59" t="s">
        <v>185</v>
      </c>
      <c r="C64" s="36">
        <v>30028.835099999997</v>
      </c>
      <c r="D64" s="36">
        <v>30028.84</v>
      </c>
      <c r="E64" s="40">
        <v>29983.537880617601</v>
      </c>
      <c r="F64" s="36">
        <v>14526.907887896125</v>
      </c>
      <c r="G64" s="36">
        <v>15456.629992721477</v>
      </c>
      <c r="H64" s="37">
        <f t="shared" si="0"/>
        <v>45.302119382398814</v>
      </c>
      <c r="I64" s="38">
        <f t="shared" si="1"/>
        <v>-4.9000000035448465E-3</v>
      </c>
      <c r="J64" s="38">
        <f t="shared" si="2"/>
        <v>0</v>
      </c>
      <c r="K64" s="38">
        <v>0</v>
      </c>
      <c r="L64" s="38">
        <v>0</v>
      </c>
      <c r="M64" s="38">
        <v>0</v>
      </c>
      <c r="N64" s="38">
        <v>0</v>
      </c>
      <c r="P64" s="39">
        <f t="shared" si="3"/>
        <v>-45.302119382398814</v>
      </c>
    </row>
    <row r="65" spans="1:18" ht="21" customHeight="1" outlineLevel="1">
      <c r="A65" s="57" t="s">
        <v>186</v>
      </c>
      <c r="B65" s="59" t="s">
        <v>31</v>
      </c>
      <c r="C65" s="36">
        <v>0</v>
      </c>
      <c r="D65" s="36"/>
      <c r="E65" s="40">
        <v>0</v>
      </c>
      <c r="F65" s="36"/>
      <c r="G65" s="36"/>
      <c r="H65" s="37">
        <f t="shared" si="0"/>
        <v>0</v>
      </c>
      <c r="I65" s="38">
        <f t="shared" si="1"/>
        <v>0</v>
      </c>
      <c r="J65" s="38">
        <f t="shared" si="2"/>
        <v>0</v>
      </c>
      <c r="K65" s="38">
        <v>0</v>
      </c>
      <c r="L65" s="38">
        <v>0</v>
      </c>
      <c r="M65" s="38">
        <v>0</v>
      </c>
      <c r="N65" s="38">
        <v>0</v>
      </c>
      <c r="P65" s="39">
        <f t="shared" si="3"/>
        <v>0</v>
      </c>
    </row>
    <row r="66" spans="1:18" ht="21" customHeight="1">
      <c r="A66" s="57" t="s">
        <v>187</v>
      </c>
      <c r="B66" s="47" t="s">
        <v>188</v>
      </c>
      <c r="C66" s="36">
        <v>3351776.4272314571</v>
      </c>
      <c r="D66" s="36">
        <v>3351776.43</v>
      </c>
      <c r="E66" s="40">
        <v>2581590.9085945552</v>
      </c>
      <c r="F66" s="36">
        <v>1217466.4320140735</v>
      </c>
      <c r="G66" s="36">
        <v>1364124.4765804815</v>
      </c>
      <c r="H66" s="37">
        <f t="shared" si="0"/>
        <v>770185.52140544495</v>
      </c>
      <c r="I66" s="38">
        <f t="shared" si="1"/>
        <v>-2.7685430832207203E-3</v>
      </c>
      <c r="J66" s="38">
        <f t="shared" si="2"/>
        <v>0</v>
      </c>
      <c r="K66" s="38">
        <v>0</v>
      </c>
      <c r="L66" s="38">
        <v>0</v>
      </c>
      <c r="M66" s="38">
        <v>0</v>
      </c>
      <c r="N66" s="38">
        <v>0</v>
      </c>
      <c r="P66" s="39">
        <f t="shared" si="3"/>
        <v>-770185.52140544495</v>
      </c>
    </row>
    <row r="67" spans="1:18" s="60" customFormat="1" ht="21" customHeight="1" outlineLevel="1">
      <c r="A67" s="57" t="s">
        <v>189</v>
      </c>
      <c r="B67" s="47" t="s">
        <v>190</v>
      </c>
      <c r="C67" s="36">
        <v>0</v>
      </c>
      <c r="D67" s="36"/>
      <c r="E67" s="40">
        <v>1490114.3295183545</v>
      </c>
      <c r="F67" s="36">
        <v>706215.32204661355</v>
      </c>
      <c r="G67" s="36">
        <v>783899.00747174106</v>
      </c>
      <c r="H67" s="37">
        <f t="shared" si="0"/>
        <v>-1490114.3295183545</v>
      </c>
      <c r="I67" s="38">
        <f t="shared" si="1"/>
        <v>0</v>
      </c>
      <c r="J67" s="38">
        <f t="shared" si="2"/>
        <v>0</v>
      </c>
      <c r="K67" s="38">
        <v>0</v>
      </c>
      <c r="L67" s="38">
        <v>0</v>
      </c>
      <c r="M67" s="38">
        <v>0</v>
      </c>
      <c r="N67" s="38">
        <v>0</v>
      </c>
      <c r="P67" s="39">
        <f t="shared" si="3"/>
        <v>1490114.3295183545</v>
      </c>
    </row>
    <row r="68" spans="1:18" s="60" customFormat="1" ht="21" customHeight="1">
      <c r="A68" s="57" t="s">
        <v>191</v>
      </c>
      <c r="B68" s="47" t="s">
        <v>192</v>
      </c>
      <c r="C68" s="36">
        <v>6570186.5821936717</v>
      </c>
      <c r="D68" s="36">
        <v>6570186.5800000001</v>
      </c>
      <c r="E68" s="40">
        <v>2568625.4201258197</v>
      </c>
      <c r="F68" s="36">
        <v>1244489.0601384786</v>
      </c>
      <c r="G68" s="36">
        <v>1324136.3599873413</v>
      </c>
      <c r="H68" s="37">
        <f t="shared" si="0"/>
        <v>4001561.1598741803</v>
      </c>
      <c r="I68" s="38">
        <f t="shared" si="1"/>
        <v>2.1936716511845589E-3</v>
      </c>
      <c r="J68" s="38">
        <f t="shared" si="2"/>
        <v>0</v>
      </c>
      <c r="K68" s="38">
        <v>0</v>
      </c>
      <c r="L68" s="38">
        <v>0</v>
      </c>
      <c r="M68" s="38">
        <v>0</v>
      </c>
      <c r="N68" s="38">
        <v>0</v>
      </c>
      <c r="P68" s="39">
        <f t="shared" si="3"/>
        <v>-4001561.1598741803</v>
      </c>
      <c r="R68" s="60">
        <f>(E68+E72)/D68</f>
        <v>0.60570273939683117</v>
      </c>
    </row>
    <row r="69" spans="1:18" s="60" customFormat="1" ht="21" customHeight="1" outlineLevel="1">
      <c r="A69" s="57" t="s">
        <v>193</v>
      </c>
      <c r="B69" s="56"/>
      <c r="C69" s="36"/>
      <c r="D69" s="36"/>
      <c r="E69" s="40">
        <v>0</v>
      </c>
      <c r="F69" s="61"/>
      <c r="G69" s="61"/>
      <c r="H69" s="37">
        <f t="shared" si="0"/>
        <v>0</v>
      </c>
      <c r="I69" s="38">
        <f t="shared" si="1"/>
        <v>0</v>
      </c>
      <c r="J69" s="38">
        <f t="shared" si="2"/>
        <v>0</v>
      </c>
      <c r="K69" s="38">
        <v>0</v>
      </c>
      <c r="L69" s="38">
        <v>0</v>
      </c>
      <c r="M69" s="38">
        <v>0</v>
      </c>
      <c r="N69" s="38">
        <v>0</v>
      </c>
      <c r="P69" s="39">
        <f t="shared" si="3"/>
        <v>0</v>
      </c>
    </row>
    <row r="70" spans="1:18" s="60" customFormat="1" ht="21" customHeight="1" outlineLevel="1">
      <c r="A70" s="57" t="s">
        <v>194</v>
      </c>
      <c r="B70" s="56"/>
      <c r="C70" s="36"/>
      <c r="D70" s="36"/>
      <c r="E70" s="40">
        <v>0</v>
      </c>
      <c r="F70" s="61"/>
      <c r="G70" s="61"/>
      <c r="H70" s="37">
        <f t="shared" si="0"/>
        <v>0</v>
      </c>
      <c r="I70" s="38">
        <f t="shared" si="1"/>
        <v>0</v>
      </c>
      <c r="J70" s="38">
        <f t="shared" si="2"/>
        <v>0</v>
      </c>
      <c r="K70" s="38">
        <v>0</v>
      </c>
      <c r="L70" s="38">
        <v>0</v>
      </c>
      <c r="M70" s="38">
        <v>0</v>
      </c>
      <c r="N70" s="38">
        <v>0</v>
      </c>
      <c r="P70" s="39">
        <f t="shared" si="3"/>
        <v>0</v>
      </c>
    </row>
    <row r="71" spans="1:18" ht="21" customHeight="1">
      <c r="A71" s="34" t="s">
        <v>41</v>
      </c>
      <c r="B71" s="35" t="s">
        <v>195</v>
      </c>
      <c r="C71" s="36">
        <v>376220.18143927207</v>
      </c>
      <c r="D71" s="36">
        <f>D72+D77</f>
        <v>376220.18000000005</v>
      </c>
      <c r="E71" s="36">
        <v>1787032.2799156436</v>
      </c>
      <c r="F71" s="36">
        <v>882915.63829996495</v>
      </c>
      <c r="G71" s="36">
        <v>904116.64161567867</v>
      </c>
      <c r="H71" s="58">
        <f t="shared" si="0"/>
        <v>-1410812.0999156437</v>
      </c>
      <c r="I71" s="38">
        <f t="shared" si="1"/>
        <v>1.4392720186151564E-3</v>
      </c>
      <c r="J71" s="38">
        <f t="shared" si="2"/>
        <v>0</v>
      </c>
      <c r="K71" s="38">
        <v>0</v>
      </c>
      <c r="L71" s="38">
        <v>0</v>
      </c>
      <c r="M71" s="38">
        <v>0</v>
      </c>
      <c r="N71" s="38">
        <v>0</v>
      </c>
      <c r="P71" s="39">
        <f t="shared" si="3"/>
        <v>1410812.0999156437</v>
      </c>
    </row>
    <row r="72" spans="1:18" ht="21" customHeight="1">
      <c r="A72" s="57" t="s">
        <v>196</v>
      </c>
      <c r="B72" s="47" t="s">
        <v>197</v>
      </c>
      <c r="C72" s="40">
        <v>0</v>
      </c>
      <c r="D72" s="40">
        <v>0</v>
      </c>
      <c r="E72" s="36">
        <v>1410954.5897284779</v>
      </c>
      <c r="F72" s="36">
        <v>692593.49584176508</v>
      </c>
      <c r="G72" s="36">
        <v>718361.0938867128</v>
      </c>
      <c r="H72" s="37">
        <f t="shared" si="0"/>
        <v>-1410954.5897284779</v>
      </c>
      <c r="I72" s="38">
        <f t="shared" si="1"/>
        <v>0</v>
      </c>
      <c r="J72" s="38">
        <f t="shared" si="2"/>
        <v>0</v>
      </c>
      <c r="K72" s="38">
        <v>0</v>
      </c>
      <c r="L72" s="38">
        <v>0</v>
      </c>
      <c r="M72" s="38">
        <v>0</v>
      </c>
      <c r="N72" s="38">
        <v>0</v>
      </c>
      <c r="P72" s="39">
        <f t="shared" si="3"/>
        <v>1410954.5897284779</v>
      </c>
    </row>
    <row r="73" spans="1:18" ht="21" customHeight="1" outlineLevel="1">
      <c r="A73" s="57" t="s">
        <v>198</v>
      </c>
      <c r="B73" s="59" t="s">
        <v>199</v>
      </c>
      <c r="C73" s="36">
        <v>0</v>
      </c>
      <c r="D73" s="36"/>
      <c r="E73" s="36">
        <v>0</v>
      </c>
      <c r="F73" s="61"/>
      <c r="G73" s="61"/>
      <c r="H73" s="37">
        <f t="shared" si="0"/>
        <v>0</v>
      </c>
      <c r="I73" s="38">
        <f t="shared" si="1"/>
        <v>0</v>
      </c>
      <c r="J73" s="38">
        <f t="shared" si="2"/>
        <v>0</v>
      </c>
      <c r="K73" s="38">
        <v>0</v>
      </c>
      <c r="L73" s="38">
        <v>0</v>
      </c>
      <c r="M73" s="38">
        <v>0</v>
      </c>
      <c r="N73" s="38">
        <v>0</v>
      </c>
      <c r="P73" s="39">
        <f t="shared" si="3"/>
        <v>0</v>
      </c>
    </row>
    <row r="74" spans="1:18" ht="21" customHeight="1">
      <c r="A74" s="57" t="s">
        <v>200</v>
      </c>
      <c r="B74" s="59" t="s">
        <v>201</v>
      </c>
      <c r="C74" s="36">
        <v>0</v>
      </c>
      <c r="D74" s="36">
        <v>0</v>
      </c>
      <c r="E74" s="36">
        <v>579949.5527789148</v>
      </c>
      <c r="F74" s="36">
        <v>289974.7763894574</v>
      </c>
      <c r="G74" s="36">
        <v>289974.7763894574</v>
      </c>
      <c r="H74" s="37">
        <f t="shared" si="0"/>
        <v>-579949.5527789148</v>
      </c>
      <c r="I74" s="38">
        <f t="shared" si="1"/>
        <v>0</v>
      </c>
      <c r="J74" s="38">
        <f t="shared" si="2"/>
        <v>0</v>
      </c>
      <c r="K74" s="38">
        <v>0</v>
      </c>
      <c r="L74" s="38">
        <v>0</v>
      </c>
      <c r="M74" s="38">
        <v>0</v>
      </c>
      <c r="N74" s="38">
        <v>0</v>
      </c>
      <c r="P74" s="39">
        <f t="shared" si="3"/>
        <v>579949.5527789148</v>
      </c>
    </row>
    <row r="75" spans="1:18" s="42" customFormat="1" ht="21" customHeight="1" outlineLevel="1">
      <c r="A75" s="57" t="s">
        <v>202</v>
      </c>
      <c r="B75" s="59" t="s">
        <v>203</v>
      </c>
      <c r="C75" s="36">
        <v>0</v>
      </c>
      <c r="D75" s="36"/>
      <c r="E75" s="36">
        <v>0</v>
      </c>
      <c r="F75" s="36"/>
      <c r="G75" s="36"/>
      <c r="H75" s="37">
        <f t="shared" ref="H75:H82" si="4">D75-E75</f>
        <v>0</v>
      </c>
      <c r="I75" s="38">
        <f t="shared" ref="I75:I112" si="5">+C75-D75</f>
        <v>0</v>
      </c>
      <c r="J75" s="38">
        <f t="shared" ref="J75:J106" si="6">+E75-F75-G75</f>
        <v>0</v>
      </c>
      <c r="K75" s="38">
        <v>0</v>
      </c>
      <c r="L75" s="38">
        <v>0</v>
      </c>
      <c r="M75" s="38">
        <v>0</v>
      </c>
      <c r="N75" s="38">
        <v>0</v>
      </c>
      <c r="P75" s="39">
        <f t="shared" si="3"/>
        <v>0</v>
      </c>
    </row>
    <row r="76" spans="1:18" ht="21" customHeight="1">
      <c r="A76" s="57" t="s">
        <v>204</v>
      </c>
      <c r="B76" s="62" t="s">
        <v>205</v>
      </c>
      <c r="C76" s="36">
        <v>0</v>
      </c>
      <c r="D76" s="36">
        <v>0</v>
      </c>
      <c r="E76" s="36">
        <v>831005.03694956307</v>
      </c>
      <c r="F76" s="36">
        <v>402618.71945230768</v>
      </c>
      <c r="G76" s="36">
        <v>428386.3174972554</v>
      </c>
      <c r="H76" s="37">
        <f t="shared" si="4"/>
        <v>-831005.03694956307</v>
      </c>
      <c r="I76" s="38">
        <f t="shared" si="5"/>
        <v>0</v>
      </c>
      <c r="J76" s="38">
        <f t="shared" si="6"/>
        <v>0</v>
      </c>
      <c r="K76" s="38">
        <v>0</v>
      </c>
      <c r="L76" s="38">
        <v>0</v>
      </c>
      <c r="M76" s="38">
        <v>0</v>
      </c>
      <c r="N76" s="38">
        <v>0</v>
      </c>
      <c r="P76" s="39">
        <f t="shared" si="3"/>
        <v>831005.03694956307</v>
      </c>
    </row>
    <row r="77" spans="1:18" ht="21" customHeight="1">
      <c r="A77" s="57" t="s">
        <v>206</v>
      </c>
      <c r="B77" s="63" t="s">
        <v>207</v>
      </c>
      <c r="C77" s="36">
        <v>376220.18143927207</v>
      </c>
      <c r="D77" s="36">
        <f>D78+D79+D80+D81+D82</f>
        <v>376220.18000000005</v>
      </c>
      <c r="E77" s="36">
        <v>376077.69018716569</v>
      </c>
      <c r="F77" s="36">
        <v>190322.14245819984</v>
      </c>
      <c r="G77" s="36">
        <v>185755.54772896584</v>
      </c>
      <c r="H77" s="37">
        <f t="shared" si="4"/>
        <v>142.48981283436297</v>
      </c>
      <c r="I77" s="38">
        <f t="shared" si="5"/>
        <v>1.4392720186151564E-3</v>
      </c>
      <c r="J77" s="38">
        <f t="shared" si="6"/>
        <v>0</v>
      </c>
      <c r="K77" s="38">
        <v>0</v>
      </c>
      <c r="L77" s="38">
        <v>0</v>
      </c>
      <c r="M77" s="38">
        <v>0</v>
      </c>
      <c r="N77" s="38">
        <v>0</v>
      </c>
      <c r="P77" s="39">
        <f t="shared" ref="P77:P112" si="7">E77-D77</f>
        <v>-142.48981283436297</v>
      </c>
    </row>
    <row r="78" spans="1:18" ht="21" customHeight="1" outlineLevel="1">
      <c r="A78" s="57" t="s">
        <v>208</v>
      </c>
      <c r="B78" s="59" t="s">
        <v>209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7">
        <f t="shared" si="4"/>
        <v>0</v>
      </c>
      <c r="I78" s="38">
        <f t="shared" si="5"/>
        <v>0</v>
      </c>
      <c r="J78" s="38">
        <f t="shared" si="6"/>
        <v>0</v>
      </c>
      <c r="K78" s="38">
        <v>0</v>
      </c>
      <c r="L78" s="38">
        <v>0</v>
      </c>
      <c r="M78" s="38">
        <v>0</v>
      </c>
      <c r="N78" s="38">
        <v>0</v>
      </c>
      <c r="P78" s="39">
        <f t="shared" si="7"/>
        <v>0</v>
      </c>
    </row>
    <row r="79" spans="1:18" ht="21" customHeight="1">
      <c r="A79" s="57" t="s">
        <v>210</v>
      </c>
      <c r="B79" s="59" t="s">
        <v>211</v>
      </c>
      <c r="C79" s="36">
        <v>134752.28279542597</v>
      </c>
      <c r="D79" s="36">
        <v>134752.28</v>
      </c>
      <c r="E79" s="36">
        <v>134638.75072459248</v>
      </c>
      <c r="F79" s="36">
        <v>67319.375362296239</v>
      </c>
      <c r="G79" s="36">
        <v>67319.375362296239</v>
      </c>
      <c r="H79" s="37">
        <f t="shared" si="4"/>
        <v>113.52927540751989</v>
      </c>
      <c r="I79" s="38">
        <f t="shared" si="5"/>
        <v>2.7954259712714702E-3</v>
      </c>
      <c r="J79" s="38">
        <f t="shared" si="6"/>
        <v>0</v>
      </c>
      <c r="K79" s="38">
        <v>0</v>
      </c>
      <c r="L79" s="38">
        <v>0</v>
      </c>
      <c r="M79" s="38">
        <v>0</v>
      </c>
      <c r="N79" s="38">
        <v>0</v>
      </c>
      <c r="P79" s="39">
        <f t="shared" si="7"/>
        <v>-113.52927540751989</v>
      </c>
    </row>
    <row r="80" spans="1:18" ht="21" customHeight="1">
      <c r="A80" s="57" t="s">
        <v>212</v>
      </c>
      <c r="B80" s="59" t="s">
        <v>213</v>
      </c>
      <c r="C80" s="36">
        <v>241067.86534384609</v>
      </c>
      <c r="D80" s="36">
        <v>241067.87</v>
      </c>
      <c r="E80" s="36">
        <v>241039.5095662667</v>
      </c>
      <c r="F80" s="36">
        <v>122803.05214775035</v>
      </c>
      <c r="G80" s="36">
        <v>118236.45741851635</v>
      </c>
      <c r="H80" s="37">
        <f t="shared" si="4"/>
        <v>28.360433733294485</v>
      </c>
      <c r="I80" s="38">
        <f t="shared" si="5"/>
        <v>-4.6561539056710899E-3</v>
      </c>
      <c r="J80" s="38">
        <f t="shared" si="6"/>
        <v>0</v>
      </c>
      <c r="K80" s="38">
        <v>0</v>
      </c>
      <c r="L80" s="38">
        <v>0</v>
      </c>
      <c r="M80" s="38">
        <v>0</v>
      </c>
      <c r="N80" s="38">
        <v>0</v>
      </c>
      <c r="P80" s="39">
        <f t="shared" si="7"/>
        <v>-28.360433733294485</v>
      </c>
    </row>
    <row r="81" spans="1:16" ht="21" customHeight="1">
      <c r="A81" s="57" t="s">
        <v>214</v>
      </c>
      <c r="B81" s="59" t="s">
        <v>215</v>
      </c>
      <c r="C81" s="36">
        <v>400.0333</v>
      </c>
      <c r="D81" s="36">
        <v>400.03</v>
      </c>
      <c r="E81" s="36">
        <v>399.429896306557</v>
      </c>
      <c r="F81" s="36">
        <v>199.7149481532785</v>
      </c>
      <c r="G81" s="36">
        <v>199.7149481532785</v>
      </c>
      <c r="H81" s="37">
        <f t="shared" si="4"/>
        <v>0.60010369344297487</v>
      </c>
      <c r="I81" s="38">
        <f t="shared" si="5"/>
        <v>3.3000000000242835E-3</v>
      </c>
      <c r="J81" s="38">
        <f t="shared" si="6"/>
        <v>0</v>
      </c>
      <c r="K81" s="38">
        <v>0</v>
      </c>
      <c r="L81" s="38">
        <v>0</v>
      </c>
      <c r="M81" s="38">
        <v>0</v>
      </c>
      <c r="N81" s="38">
        <v>0</v>
      </c>
      <c r="P81" s="39">
        <f t="shared" si="7"/>
        <v>-0.60010369344297487</v>
      </c>
    </row>
    <row r="82" spans="1:16" ht="21" customHeight="1" outlineLevel="1">
      <c r="A82" s="57" t="s">
        <v>216</v>
      </c>
      <c r="B82" s="59" t="s">
        <v>217</v>
      </c>
      <c r="C82" s="36">
        <v>0</v>
      </c>
      <c r="D82" s="36"/>
      <c r="E82" s="36">
        <v>0</v>
      </c>
      <c r="F82" s="36">
        <v>0</v>
      </c>
      <c r="G82" s="36">
        <v>0</v>
      </c>
      <c r="H82" s="37">
        <f t="shared" si="4"/>
        <v>0</v>
      </c>
      <c r="I82" s="38">
        <f t="shared" si="5"/>
        <v>0</v>
      </c>
      <c r="J82" s="38">
        <f t="shared" si="6"/>
        <v>0</v>
      </c>
      <c r="K82" s="38">
        <v>0</v>
      </c>
      <c r="L82" s="38">
        <v>0</v>
      </c>
      <c r="M82" s="38">
        <v>0</v>
      </c>
      <c r="N82" s="38">
        <v>0</v>
      </c>
      <c r="P82" s="39">
        <f t="shared" si="7"/>
        <v>0</v>
      </c>
    </row>
    <row r="83" spans="1:16" ht="21" customHeight="1">
      <c r="A83" s="64" t="s">
        <v>43</v>
      </c>
      <c r="B83" s="65" t="s">
        <v>34</v>
      </c>
      <c r="C83" s="66">
        <v>59074835.128456473</v>
      </c>
      <c r="D83" s="66">
        <f>D10+D13+D18+D20+D23+D55+D59+D71+D44-0.01</f>
        <v>61106711.70100303</v>
      </c>
      <c r="E83" s="66">
        <v>54652816.470173836</v>
      </c>
      <c r="F83" s="66">
        <v>26059010.80804687</v>
      </c>
      <c r="G83" s="66">
        <v>28593805.662126962</v>
      </c>
      <c r="H83" s="58">
        <f>D83-E83</f>
        <v>6453895.2308291942</v>
      </c>
      <c r="I83" s="38">
        <f t="shared" si="5"/>
        <v>-2031876.5725465566</v>
      </c>
      <c r="J83" s="38">
        <f t="shared" si="6"/>
        <v>0</v>
      </c>
      <c r="K83" s="38">
        <v>0</v>
      </c>
      <c r="L83" s="38">
        <v>0</v>
      </c>
      <c r="M83" s="38">
        <v>0</v>
      </c>
      <c r="N83" s="38">
        <v>0</v>
      </c>
      <c r="P83" s="39">
        <f t="shared" si="7"/>
        <v>-6453895.2308291942</v>
      </c>
    </row>
    <row r="84" spans="1:16" ht="21" customHeight="1">
      <c r="A84" s="67" t="s">
        <v>45</v>
      </c>
      <c r="B84" s="68" t="s">
        <v>36</v>
      </c>
      <c r="C84" s="69">
        <v>8596698.9825999998</v>
      </c>
      <c r="D84" s="69">
        <f>D85+D86</f>
        <v>8596699</v>
      </c>
      <c r="E84" s="40">
        <v>8596698.9825999998</v>
      </c>
      <c r="F84" s="40">
        <v>4298349.4912999999</v>
      </c>
      <c r="G84" s="40">
        <v>4298349.4912999999</v>
      </c>
      <c r="H84" s="37">
        <f t="shared" ref="H84:H99" si="8">D84-E84</f>
        <v>1.7400000244379044E-2</v>
      </c>
      <c r="I84" s="38">
        <f t="shared" si="5"/>
        <v>-1.7400000244379044E-2</v>
      </c>
      <c r="J84" s="38">
        <f t="shared" si="6"/>
        <v>0</v>
      </c>
      <c r="K84" s="38">
        <v>0</v>
      </c>
      <c r="L84" s="38">
        <v>0</v>
      </c>
      <c r="M84" s="38">
        <v>0</v>
      </c>
      <c r="N84" s="38">
        <v>0</v>
      </c>
      <c r="P84" s="39">
        <f t="shared" si="7"/>
        <v>-1.7400000244379044E-2</v>
      </c>
    </row>
    <row r="85" spans="1:16" ht="21" customHeight="1">
      <c r="A85" s="67" t="s">
        <v>218</v>
      </c>
      <c r="B85" s="63" t="s">
        <v>38</v>
      </c>
      <c r="C85" s="69">
        <v>6836399.9825999998</v>
      </c>
      <c r="D85" s="69">
        <v>6836400</v>
      </c>
      <c r="E85" s="40">
        <v>6836399.9825999998</v>
      </c>
      <c r="F85" s="70">
        <v>3418199.9912999999</v>
      </c>
      <c r="G85" s="70">
        <v>3418199.9912999999</v>
      </c>
      <c r="H85" s="37">
        <f t="shared" si="8"/>
        <v>1.7400000244379044E-2</v>
      </c>
      <c r="I85" s="38">
        <f t="shared" si="5"/>
        <v>-1.7400000244379044E-2</v>
      </c>
      <c r="J85" s="38">
        <f t="shared" si="6"/>
        <v>0</v>
      </c>
      <c r="K85" s="38">
        <v>0</v>
      </c>
      <c r="L85" s="38">
        <v>0</v>
      </c>
      <c r="M85" s="38">
        <v>0</v>
      </c>
      <c r="N85" s="38">
        <v>0</v>
      </c>
      <c r="P85" s="39">
        <f t="shared" si="7"/>
        <v>-1.7400000244379044E-2</v>
      </c>
    </row>
    <row r="86" spans="1:16" ht="21" customHeight="1">
      <c r="A86" s="67" t="s">
        <v>219</v>
      </c>
      <c r="B86" s="63" t="s">
        <v>40</v>
      </c>
      <c r="C86" s="69">
        <v>1760299</v>
      </c>
      <c r="D86" s="69">
        <v>1760299</v>
      </c>
      <c r="E86" s="40">
        <v>1760299</v>
      </c>
      <c r="F86" s="70">
        <v>880149.5</v>
      </c>
      <c r="G86" s="70">
        <v>880149.5</v>
      </c>
      <c r="H86" s="37">
        <f t="shared" si="8"/>
        <v>0</v>
      </c>
      <c r="I86" s="38">
        <f t="shared" si="5"/>
        <v>0</v>
      </c>
      <c r="J86" s="38">
        <f t="shared" si="6"/>
        <v>0</v>
      </c>
      <c r="K86" s="38">
        <v>0</v>
      </c>
      <c r="L86" s="38">
        <v>0</v>
      </c>
      <c r="M86" s="38">
        <v>0</v>
      </c>
      <c r="N86" s="38">
        <v>0</v>
      </c>
      <c r="P86" s="39">
        <f t="shared" si="7"/>
        <v>0</v>
      </c>
    </row>
    <row r="87" spans="1:16" ht="21" customHeight="1">
      <c r="A87" s="71" t="s">
        <v>47</v>
      </c>
      <c r="B87" s="65" t="s">
        <v>42</v>
      </c>
      <c r="C87" s="72">
        <v>6.871804543584215</v>
      </c>
      <c r="D87" s="72">
        <f>D83/D84</f>
        <v>7.1081599694258264</v>
      </c>
      <c r="E87" s="72">
        <v>6.3574188861088334</v>
      </c>
      <c r="F87" s="72">
        <v>6.0625621208306031</v>
      </c>
      <c r="G87" s="72">
        <v>6.6522756513870638</v>
      </c>
      <c r="H87" s="37">
        <f t="shared" si="8"/>
        <v>0.75074108331699296</v>
      </c>
      <c r="I87" s="38"/>
      <c r="J87" s="38"/>
      <c r="K87" s="38">
        <v>0</v>
      </c>
      <c r="L87" s="38">
        <v>0</v>
      </c>
      <c r="M87" s="38">
        <v>0</v>
      </c>
      <c r="N87" s="38">
        <v>0</v>
      </c>
      <c r="P87" s="39">
        <f t="shared" si="7"/>
        <v>-0.75074108331699296</v>
      </c>
    </row>
    <row r="88" spans="1:16" ht="21" customHeight="1">
      <c r="A88" s="57" t="s">
        <v>50</v>
      </c>
      <c r="B88" s="68" t="s">
        <v>44</v>
      </c>
      <c r="C88" s="36">
        <v>46978404.460000001</v>
      </c>
      <c r="D88" s="36">
        <v>48594224.789999999</v>
      </c>
      <c r="E88" s="36">
        <v>43461858.362375341</v>
      </c>
      <c r="F88" s="36">
        <v>20723049.788678877</v>
      </c>
      <c r="G88" s="36">
        <v>22738808.573696464</v>
      </c>
      <c r="H88" s="37">
        <f t="shared" si="8"/>
        <v>5132366.4276246578</v>
      </c>
      <c r="I88" s="38"/>
      <c r="J88" s="38">
        <f t="shared" si="6"/>
        <v>0</v>
      </c>
      <c r="K88" s="38">
        <v>0</v>
      </c>
      <c r="L88" s="38">
        <v>0</v>
      </c>
      <c r="M88" s="38">
        <v>0</v>
      </c>
      <c r="N88" s="38">
        <v>0</v>
      </c>
      <c r="P88" s="39">
        <f t="shared" si="7"/>
        <v>-5132366.4276246578</v>
      </c>
    </row>
    <row r="89" spans="1:16" ht="21" customHeight="1">
      <c r="A89" s="57" t="s">
        <v>52</v>
      </c>
      <c r="B89" s="68" t="s">
        <v>46</v>
      </c>
      <c r="C89" s="36">
        <v>12096430.668456472</v>
      </c>
      <c r="D89" s="36">
        <v>12512486.91</v>
      </c>
      <c r="E89" s="36">
        <v>11190958.107798491</v>
      </c>
      <c r="F89" s="36">
        <v>5335961.0193679929</v>
      </c>
      <c r="G89" s="36">
        <v>5854997.0884304978</v>
      </c>
      <c r="H89" s="37">
        <f t="shared" si="8"/>
        <v>1321528.8022015095</v>
      </c>
      <c r="I89" s="38"/>
      <c r="J89" s="38">
        <f t="shared" si="6"/>
        <v>0</v>
      </c>
      <c r="K89" s="38">
        <v>0</v>
      </c>
      <c r="L89" s="38">
        <v>0</v>
      </c>
      <c r="M89" s="38">
        <v>0</v>
      </c>
      <c r="N89" s="38">
        <v>0</v>
      </c>
      <c r="P89" s="39">
        <f t="shared" si="7"/>
        <v>-1321528.8022015095</v>
      </c>
    </row>
    <row r="90" spans="1:16" ht="21" customHeight="1">
      <c r="A90" s="71" t="s">
        <v>54</v>
      </c>
      <c r="B90" s="65" t="s">
        <v>220</v>
      </c>
      <c r="C90" s="66">
        <f>+C91+C97</f>
        <v>3366247.04</v>
      </c>
      <c r="D90" s="66">
        <f>D91+D97</f>
        <v>3450978.3960000002</v>
      </c>
      <c r="E90" s="66">
        <v>1586245.2680428396</v>
      </c>
      <c r="F90" s="66">
        <v>622325.22253885726</v>
      </c>
      <c r="G90" s="66">
        <v>963920.04550398234</v>
      </c>
      <c r="H90" s="37">
        <f t="shared" si="8"/>
        <v>1864733.1279571606</v>
      </c>
      <c r="I90" s="38"/>
      <c r="J90" s="38">
        <f t="shared" si="6"/>
        <v>0</v>
      </c>
      <c r="K90" s="38">
        <v>0</v>
      </c>
      <c r="L90" s="38">
        <v>0</v>
      </c>
      <c r="M90" s="38">
        <v>0</v>
      </c>
      <c r="N90" s="38">
        <v>0</v>
      </c>
      <c r="P90" s="39">
        <f t="shared" si="7"/>
        <v>-1864733.1279571606</v>
      </c>
    </row>
    <row r="91" spans="1:16" ht="21" customHeight="1">
      <c r="A91" s="57" t="s">
        <v>221</v>
      </c>
      <c r="B91" s="73" t="s">
        <v>222</v>
      </c>
      <c r="C91" s="36">
        <v>3338027.06</v>
      </c>
      <c r="D91" s="36">
        <v>3422758.4130000002</v>
      </c>
      <c r="E91" s="36">
        <v>1586245.2680428396</v>
      </c>
      <c r="F91" s="36">
        <v>622325.22253885726</v>
      </c>
      <c r="G91" s="36">
        <v>963920.04550398234</v>
      </c>
      <c r="H91" s="37">
        <f t="shared" si="8"/>
        <v>1836513.1449571606</v>
      </c>
      <c r="I91" s="38"/>
      <c r="J91" s="38">
        <f t="shared" si="6"/>
        <v>0</v>
      </c>
      <c r="K91" s="38">
        <v>0</v>
      </c>
      <c r="L91" s="38">
        <v>0</v>
      </c>
      <c r="M91" s="38">
        <v>0</v>
      </c>
      <c r="N91" s="38">
        <v>0</v>
      </c>
      <c r="P91" s="39">
        <f t="shared" si="7"/>
        <v>-1836513.1449571606</v>
      </c>
    </row>
    <row r="92" spans="1:16" ht="21" customHeight="1">
      <c r="A92" s="57" t="s">
        <v>223</v>
      </c>
      <c r="B92" s="74" t="s">
        <v>224</v>
      </c>
      <c r="C92" s="36">
        <v>510558.79588866403</v>
      </c>
      <c r="D92" s="36">
        <v>563685.6</v>
      </c>
      <c r="E92" s="36">
        <v>526337.26012763171</v>
      </c>
      <c r="F92" s="36">
        <v>254146.43173714716</v>
      </c>
      <c r="G92" s="36">
        <v>272190.82839048462</v>
      </c>
      <c r="H92" s="37">
        <f t="shared" si="8"/>
        <v>37348.339872368262</v>
      </c>
      <c r="I92" s="38"/>
      <c r="J92" s="38">
        <f t="shared" si="6"/>
        <v>0</v>
      </c>
      <c r="K92" s="75">
        <v>1027702.5220836862</v>
      </c>
      <c r="L92" s="38">
        <v>0</v>
      </c>
      <c r="M92" s="38">
        <v>0</v>
      </c>
      <c r="N92" s="38">
        <v>0</v>
      </c>
      <c r="P92" s="39">
        <f t="shared" si="7"/>
        <v>-37348.339872368262</v>
      </c>
    </row>
    <row r="93" spans="1:16" ht="21" customHeight="1">
      <c r="A93" s="57" t="s">
        <v>225</v>
      </c>
      <c r="B93" s="76" t="s">
        <v>226</v>
      </c>
      <c r="C93" s="77">
        <v>1.1000000000000001</v>
      </c>
      <c r="D93" s="77">
        <v>1.1000000000000001</v>
      </c>
      <c r="E93" s="77">
        <v>11.691263470389258</v>
      </c>
      <c r="F93" s="77">
        <v>11.691263470389258</v>
      </c>
      <c r="G93" s="77">
        <v>11.691263470389258</v>
      </c>
      <c r="H93" s="37">
        <f t="shared" si="8"/>
        <v>-10.591263470389258</v>
      </c>
      <c r="I93" s="38">
        <f t="shared" si="5"/>
        <v>0</v>
      </c>
      <c r="J93" s="38"/>
      <c r="K93" s="75">
        <v>-1.1000000000000001</v>
      </c>
      <c r="L93" s="38">
        <v>0</v>
      </c>
      <c r="M93" s="38">
        <v>0</v>
      </c>
      <c r="N93" s="38">
        <v>0</v>
      </c>
      <c r="P93" s="39">
        <f t="shared" si="7"/>
        <v>10.591263470389258</v>
      </c>
    </row>
    <row r="94" spans="1:16" ht="43.5" customHeight="1">
      <c r="A94" s="57" t="s">
        <v>227</v>
      </c>
      <c r="B94" s="76" t="s">
        <v>228</v>
      </c>
      <c r="C94" s="36">
        <v>226178.28331575735</v>
      </c>
      <c r="D94" s="36">
        <v>173051.4803</v>
      </c>
      <c r="E94" s="36">
        <v>161585.53885918297</v>
      </c>
      <c r="F94" s="36">
        <v>78022.954543304179</v>
      </c>
      <c r="G94" s="36">
        <v>83562.584315878776</v>
      </c>
      <c r="H94" s="37">
        <f t="shared" si="8"/>
        <v>11465.941440817027</v>
      </c>
      <c r="I94" s="38"/>
      <c r="J94" s="38">
        <f t="shared" si="6"/>
        <v>0</v>
      </c>
      <c r="K94" s="75">
        <v>238376.63471189252</v>
      </c>
      <c r="L94" s="38">
        <v>0</v>
      </c>
      <c r="M94" s="38">
        <v>0</v>
      </c>
      <c r="N94" s="38">
        <v>0</v>
      </c>
      <c r="P94" s="39">
        <f t="shared" si="7"/>
        <v>-11465.941440817027</v>
      </c>
    </row>
    <row r="95" spans="1:16" ht="21" customHeight="1">
      <c r="A95" s="57" t="s">
        <v>229</v>
      </c>
      <c r="B95" s="78" t="s">
        <v>48</v>
      </c>
      <c r="C95" s="36">
        <v>2601289.9850718672</v>
      </c>
      <c r="D95" s="36">
        <v>2686021.3330000001</v>
      </c>
      <c r="E95" s="36">
        <v>898322.46905602491</v>
      </c>
      <c r="F95" s="36">
        <v>290155.83625840599</v>
      </c>
      <c r="G95" s="36">
        <v>608166.63279761898</v>
      </c>
      <c r="H95" s="37">
        <f t="shared" si="8"/>
        <v>1787698.8639439752</v>
      </c>
      <c r="I95" s="38"/>
      <c r="J95" s="38">
        <f t="shared" si="6"/>
        <v>0</v>
      </c>
      <c r="K95" s="75">
        <v>-1266079.1610718672</v>
      </c>
      <c r="L95" s="38">
        <v>0</v>
      </c>
      <c r="M95" s="38">
        <v>0</v>
      </c>
      <c r="N95" s="38">
        <v>0</v>
      </c>
      <c r="P95" s="39">
        <f t="shared" si="7"/>
        <v>-1787698.8639439752</v>
      </c>
    </row>
    <row r="96" spans="1:16" ht="21" customHeight="1">
      <c r="A96" s="57" t="s">
        <v>230</v>
      </c>
      <c r="B96" s="73" t="s">
        <v>231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7">
        <f t="shared" si="8"/>
        <v>0</v>
      </c>
      <c r="I96" s="38">
        <f t="shared" si="5"/>
        <v>0</v>
      </c>
      <c r="J96" s="38">
        <f t="shared" si="6"/>
        <v>0</v>
      </c>
      <c r="K96" s="38">
        <v>0</v>
      </c>
      <c r="L96" s="38">
        <v>0</v>
      </c>
      <c r="M96" s="38">
        <v>0</v>
      </c>
      <c r="N96" s="38">
        <v>0</v>
      </c>
      <c r="P96" s="39">
        <f t="shared" si="7"/>
        <v>0</v>
      </c>
    </row>
    <row r="97" spans="1:16" ht="21" customHeight="1">
      <c r="A97" s="57" t="s">
        <v>232</v>
      </c>
      <c r="B97" s="73" t="s">
        <v>49</v>
      </c>
      <c r="C97" s="36">
        <v>28219.98</v>
      </c>
      <c r="D97" s="36">
        <v>28219.983</v>
      </c>
      <c r="E97" s="36">
        <v>0</v>
      </c>
      <c r="F97" s="36">
        <v>0</v>
      </c>
      <c r="G97" s="36">
        <v>0</v>
      </c>
      <c r="H97" s="37">
        <f t="shared" si="8"/>
        <v>28219.983</v>
      </c>
      <c r="I97" s="38">
        <f t="shared" si="5"/>
        <v>-3.0000000006111804E-3</v>
      </c>
      <c r="J97" s="38">
        <f t="shared" si="6"/>
        <v>0</v>
      </c>
      <c r="K97" s="38">
        <v>0</v>
      </c>
      <c r="L97" s="38">
        <v>0</v>
      </c>
      <c r="M97" s="38">
        <v>0</v>
      </c>
      <c r="N97" s="38">
        <v>0</v>
      </c>
      <c r="P97" s="39">
        <f t="shared" si="7"/>
        <v>-28219.983</v>
      </c>
    </row>
    <row r="98" spans="1:16" ht="21" customHeight="1">
      <c r="A98" s="57" t="s">
        <v>56</v>
      </c>
      <c r="B98" s="59" t="s">
        <v>51</v>
      </c>
      <c r="C98" s="36">
        <v>4266060.0008345917</v>
      </c>
      <c r="D98" s="36">
        <v>4266060</v>
      </c>
      <c r="E98" s="36">
        <v>0</v>
      </c>
      <c r="F98" s="36">
        <v>0</v>
      </c>
      <c r="G98" s="36">
        <v>0</v>
      </c>
      <c r="H98" s="58">
        <f t="shared" si="8"/>
        <v>4266060</v>
      </c>
      <c r="I98" s="38">
        <f t="shared" si="5"/>
        <v>8.3459168672561646E-4</v>
      </c>
      <c r="J98" s="38">
        <f t="shared" si="6"/>
        <v>0</v>
      </c>
      <c r="K98" s="38">
        <v>0</v>
      </c>
      <c r="L98" s="38">
        <v>0</v>
      </c>
      <c r="M98" s="38">
        <v>0</v>
      </c>
      <c r="N98" s="38">
        <v>0</v>
      </c>
      <c r="P98" s="39">
        <f t="shared" si="7"/>
        <v>-4266060</v>
      </c>
    </row>
    <row r="99" spans="1:16" ht="21" customHeight="1">
      <c r="A99" s="57" t="s">
        <v>58</v>
      </c>
      <c r="B99" s="59" t="s">
        <v>53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7">
        <f t="shared" si="8"/>
        <v>0</v>
      </c>
      <c r="I99" s="38">
        <f t="shared" si="5"/>
        <v>0</v>
      </c>
      <c r="J99" s="38">
        <f t="shared" si="6"/>
        <v>0</v>
      </c>
      <c r="K99" s="38">
        <v>0</v>
      </c>
      <c r="L99" s="38">
        <v>0</v>
      </c>
      <c r="M99" s="38">
        <v>0</v>
      </c>
      <c r="N99" s="38">
        <v>0</v>
      </c>
      <c r="P99" s="39">
        <f t="shared" si="7"/>
        <v>0</v>
      </c>
    </row>
    <row r="100" spans="1:16" ht="21" customHeight="1">
      <c r="A100" s="71" t="s">
        <v>60</v>
      </c>
      <c r="B100" s="65" t="s">
        <v>55</v>
      </c>
      <c r="C100" s="79">
        <f>C89+C90+C98</f>
        <v>19728737.709291063</v>
      </c>
      <c r="D100" s="79">
        <f>D89+D90+D98</f>
        <v>20229525.306000002</v>
      </c>
      <c r="E100" s="79">
        <v>12777203.375841331</v>
      </c>
      <c r="F100" s="79">
        <v>5958286.2419068497</v>
      </c>
      <c r="G100" s="79">
        <v>6818917.1339344801</v>
      </c>
      <c r="H100" s="58">
        <f>D100-E100</f>
        <v>7452321.930158671</v>
      </c>
      <c r="I100" s="38">
        <f t="shared" si="5"/>
        <v>-500787.59670893848</v>
      </c>
      <c r="J100" s="38">
        <f t="shared" si="6"/>
        <v>0</v>
      </c>
      <c r="K100" s="38">
        <v>0</v>
      </c>
      <c r="L100" s="38">
        <v>0</v>
      </c>
      <c r="M100" s="38">
        <v>0</v>
      </c>
      <c r="N100" s="38">
        <v>0</v>
      </c>
      <c r="P100" s="39">
        <f t="shared" si="7"/>
        <v>-7452321.930158671</v>
      </c>
    </row>
    <row r="101" spans="1:16" ht="21" customHeight="1">
      <c r="A101" s="71" t="s">
        <v>61</v>
      </c>
      <c r="B101" s="65" t="s">
        <v>57</v>
      </c>
      <c r="C101" s="79">
        <v>11.207606042661538</v>
      </c>
      <c r="D101" s="79">
        <f>D100/D86</f>
        <v>11.492096118897983</v>
      </c>
      <c r="E101" s="79">
        <v>7.2585415181405724</v>
      </c>
      <c r="F101" s="79">
        <v>6.7696297525668649</v>
      </c>
      <c r="G101" s="79">
        <v>7.747453283714278</v>
      </c>
      <c r="H101" s="56"/>
      <c r="I101" s="38"/>
      <c r="J101" s="38"/>
      <c r="K101" s="38">
        <v>0</v>
      </c>
      <c r="L101" s="38">
        <v>0</v>
      </c>
      <c r="M101" s="38">
        <v>0</v>
      </c>
      <c r="N101" s="38">
        <v>0</v>
      </c>
      <c r="P101" s="39">
        <f t="shared" si="7"/>
        <v>-4.2335546007574107</v>
      </c>
    </row>
    <row r="102" spans="1:16" s="83" customFormat="1" ht="27" customHeight="1">
      <c r="A102" s="184" t="s">
        <v>233</v>
      </c>
      <c r="B102" s="185"/>
      <c r="C102" s="80"/>
      <c r="D102" s="80"/>
      <c r="E102" s="80"/>
      <c r="F102" s="80"/>
      <c r="G102" s="80"/>
      <c r="H102" s="81"/>
      <c r="I102" s="82">
        <f t="shared" si="5"/>
        <v>0</v>
      </c>
      <c r="J102" s="82">
        <f t="shared" si="6"/>
        <v>0</v>
      </c>
      <c r="K102" s="82">
        <v>0</v>
      </c>
      <c r="L102" s="82">
        <v>0</v>
      </c>
      <c r="M102" s="82">
        <v>0</v>
      </c>
      <c r="N102" s="82">
        <v>0</v>
      </c>
      <c r="P102" s="39">
        <f t="shared" si="7"/>
        <v>0</v>
      </c>
    </row>
    <row r="103" spans="1:16" ht="21" customHeight="1">
      <c r="A103" s="31" t="s">
        <v>63</v>
      </c>
      <c r="B103" s="59" t="s">
        <v>59</v>
      </c>
      <c r="C103" s="70">
        <v>986436.88992282341</v>
      </c>
      <c r="D103" s="70">
        <f>D100*D104/100</f>
        <v>1011476.2653</v>
      </c>
      <c r="E103" s="70">
        <v>54941.97451611772</v>
      </c>
      <c r="F103" s="70">
        <v>8937.4293628602736</v>
      </c>
      <c r="G103" s="70">
        <v>46004.545153257444</v>
      </c>
      <c r="H103" s="37">
        <f>D103-E103</f>
        <v>956534.29078388226</v>
      </c>
      <c r="I103" s="38"/>
      <c r="J103" s="38"/>
      <c r="K103" s="38">
        <v>0</v>
      </c>
      <c r="L103" s="38">
        <v>0</v>
      </c>
      <c r="M103" s="38">
        <v>0</v>
      </c>
      <c r="N103" s="38">
        <v>0</v>
      </c>
      <c r="P103" s="39">
        <f t="shared" si="7"/>
        <v>-956534.29078388226</v>
      </c>
    </row>
    <row r="104" spans="1:16" ht="21" customHeight="1">
      <c r="A104" s="84" t="s">
        <v>65</v>
      </c>
      <c r="B104" s="59" t="s">
        <v>234</v>
      </c>
      <c r="C104" s="36">
        <v>5.0000000225978489</v>
      </c>
      <c r="D104" s="36">
        <v>5</v>
      </c>
      <c r="E104" s="36">
        <v>0.43</v>
      </c>
      <c r="F104" s="36">
        <v>0.15</v>
      </c>
      <c r="G104" s="36">
        <v>0.67466056926128182</v>
      </c>
      <c r="H104" s="56"/>
      <c r="I104" s="38">
        <f t="shared" si="5"/>
        <v>2.2597848925443031E-8</v>
      </c>
      <c r="J104" s="38"/>
      <c r="K104" s="38">
        <v>0</v>
      </c>
      <c r="L104" s="38">
        <v>0</v>
      </c>
      <c r="M104" s="38">
        <v>0</v>
      </c>
      <c r="N104" s="38">
        <v>0</v>
      </c>
      <c r="P104" s="39">
        <f t="shared" si="7"/>
        <v>-4.57</v>
      </c>
    </row>
    <row r="105" spans="1:16" ht="21" customHeight="1">
      <c r="A105" s="84" t="s">
        <v>67</v>
      </c>
      <c r="B105" s="59" t="s">
        <v>62</v>
      </c>
      <c r="C105" s="36">
        <v>20715174.599213887</v>
      </c>
      <c r="D105" s="36">
        <f>D103+D100</f>
        <v>21241001.5713</v>
      </c>
      <c r="E105" s="36">
        <v>12832145.350357449</v>
      </c>
      <c r="F105" s="36">
        <v>5967223.6712697102</v>
      </c>
      <c r="G105" s="36">
        <v>6864921.6790877376</v>
      </c>
      <c r="H105" s="37">
        <f>D105-E105</f>
        <v>8408856.2209425513</v>
      </c>
      <c r="I105" s="38">
        <f t="shared" si="5"/>
        <v>-525826.97208611295</v>
      </c>
      <c r="J105" s="38">
        <f t="shared" si="6"/>
        <v>0</v>
      </c>
      <c r="K105" s="38">
        <v>0</v>
      </c>
      <c r="L105" s="38">
        <v>0</v>
      </c>
      <c r="M105" s="38">
        <v>0</v>
      </c>
      <c r="N105" s="38">
        <v>0</v>
      </c>
      <c r="P105" s="39">
        <f t="shared" si="7"/>
        <v>-8408856.2209425513</v>
      </c>
    </row>
    <row r="106" spans="1:16" ht="21" customHeight="1">
      <c r="A106" s="31" t="s">
        <v>235</v>
      </c>
      <c r="B106" s="85" t="s">
        <v>64</v>
      </c>
      <c r="C106" s="86">
        <v>1760299</v>
      </c>
      <c r="D106" s="86">
        <f>D86</f>
        <v>1760299</v>
      </c>
      <c r="E106" s="86">
        <v>1760299</v>
      </c>
      <c r="F106" s="86">
        <v>880149.5</v>
      </c>
      <c r="G106" s="86">
        <v>880149.5</v>
      </c>
      <c r="H106" s="37">
        <f>D106-E106</f>
        <v>0</v>
      </c>
      <c r="I106" s="38">
        <f t="shared" si="5"/>
        <v>0</v>
      </c>
      <c r="J106" s="38">
        <f t="shared" si="6"/>
        <v>0</v>
      </c>
      <c r="K106" s="38">
        <v>0</v>
      </c>
      <c r="L106" s="38">
        <v>0</v>
      </c>
      <c r="M106" s="38">
        <v>0</v>
      </c>
      <c r="N106" s="38">
        <v>0</v>
      </c>
      <c r="P106" s="39">
        <f t="shared" si="7"/>
        <v>0</v>
      </c>
    </row>
    <row r="107" spans="1:16" ht="21" customHeight="1">
      <c r="A107" s="31" t="s">
        <v>236</v>
      </c>
      <c r="B107" s="87" t="s">
        <v>66</v>
      </c>
      <c r="C107" s="72">
        <v>11.767986347327293</v>
      </c>
      <c r="D107" s="72">
        <f>D105/D106</f>
        <v>12.066700924842882</v>
      </c>
      <c r="E107" s="88" t="s">
        <v>237</v>
      </c>
      <c r="F107" s="72">
        <v>6.7797841971957151</v>
      </c>
      <c r="G107" s="72">
        <v>7.7997222961414368</v>
      </c>
      <c r="H107" s="56"/>
      <c r="I107" s="38">
        <f t="shared" si="5"/>
        <v>-0.2987145775155895</v>
      </c>
      <c r="J107" s="38"/>
      <c r="K107" s="38">
        <v>0</v>
      </c>
      <c r="L107" s="38"/>
      <c r="M107" s="38">
        <v>0</v>
      </c>
      <c r="N107" s="38">
        <v>0</v>
      </c>
      <c r="P107" s="39" t="e">
        <f t="shared" si="7"/>
        <v>#VALUE!</v>
      </c>
    </row>
    <row r="108" spans="1:16" ht="21" customHeight="1">
      <c r="A108" s="31" t="s">
        <v>238</v>
      </c>
      <c r="B108" s="59" t="s">
        <v>68</v>
      </c>
      <c r="C108" s="36">
        <f>C107/C110</f>
        <v>1.7366322074096503</v>
      </c>
      <c r="D108" s="36">
        <f>D107/C110</f>
        <v>1.7807142908541265</v>
      </c>
      <c r="E108" s="89" t="s">
        <v>237</v>
      </c>
      <c r="F108" s="36">
        <f>+F107/F110</f>
        <v>0.99996817067783406</v>
      </c>
      <c r="G108" s="36">
        <f>+G107/G110</f>
        <v>1.150438136271003</v>
      </c>
      <c r="H108" s="56"/>
      <c r="I108" s="38"/>
      <c r="J108" s="38"/>
      <c r="K108" s="38">
        <v>0</v>
      </c>
      <c r="L108" s="38"/>
      <c r="M108" s="38">
        <v>0</v>
      </c>
      <c r="N108" s="38">
        <v>0</v>
      </c>
      <c r="P108" s="39" t="e">
        <f t="shared" si="7"/>
        <v>#VALUE!</v>
      </c>
    </row>
    <row r="109" spans="1:16" ht="21" customHeight="1">
      <c r="A109" s="90"/>
      <c r="B109" s="91" t="s">
        <v>69</v>
      </c>
      <c r="C109" s="92"/>
      <c r="D109" s="92"/>
      <c r="E109" s="93"/>
      <c r="F109" s="92"/>
      <c r="G109" s="92"/>
      <c r="I109" s="38"/>
      <c r="J109" s="38"/>
      <c r="K109" s="38"/>
      <c r="L109" s="38"/>
      <c r="M109" s="38"/>
      <c r="N109" s="38"/>
      <c r="P109" s="39">
        <f t="shared" si="7"/>
        <v>0</v>
      </c>
    </row>
    <row r="110" spans="1:16" ht="21" customHeight="1">
      <c r="A110" s="94"/>
      <c r="B110" s="95" t="s">
        <v>70</v>
      </c>
      <c r="C110" s="70">
        <v>6.7763262118006828</v>
      </c>
      <c r="D110" s="70">
        <v>6.7763262118006828</v>
      </c>
      <c r="E110" s="96" t="s">
        <v>237</v>
      </c>
      <c r="F110" s="70">
        <v>6.78</v>
      </c>
      <c r="G110" s="70">
        <v>6.7797841971957151</v>
      </c>
      <c r="H110" s="56"/>
      <c r="I110" s="38"/>
      <c r="J110" s="38"/>
      <c r="K110" s="38"/>
      <c r="L110" s="38"/>
      <c r="M110" s="38"/>
      <c r="N110" s="38"/>
      <c r="P110" s="39" t="e">
        <f t="shared" si="7"/>
        <v>#VALUE!</v>
      </c>
    </row>
    <row r="111" spans="1:16" ht="21" customHeight="1">
      <c r="A111" s="94"/>
      <c r="B111" s="97" t="s">
        <v>71</v>
      </c>
      <c r="C111" s="98">
        <v>24816.734822111222</v>
      </c>
      <c r="D111" s="98">
        <f>D18/D19/12</f>
        <v>24816.734824902724</v>
      </c>
      <c r="E111" s="98">
        <v>12528.269876240764</v>
      </c>
      <c r="F111" s="98">
        <v>12098.763762666118</v>
      </c>
      <c r="G111" s="98">
        <v>12957.775989815411</v>
      </c>
      <c r="H111" s="56"/>
      <c r="I111" s="38">
        <f t="shared" si="5"/>
        <v>-2.7915011742152274E-6</v>
      </c>
      <c r="J111" s="38"/>
      <c r="K111" s="38"/>
      <c r="L111" s="38"/>
      <c r="M111" s="38"/>
      <c r="N111" s="38"/>
      <c r="P111" s="39">
        <f t="shared" si="7"/>
        <v>-12288.46494866196</v>
      </c>
    </row>
    <row r="112" spans="1:16" ht="21" customHeight="1">
      <c r="A112" s="94"/>
      <c r="B112" s="97" t="s">
        <v>72</v>
      </c>
      <c r="C112" s="77">
        <v>4400</v>
      </c>
      <c r="D112" s="77">
        <f>C112</f>
        <v>4400</v>
      </c>
      <c r="E112" s="77">
        <v>3809.0867499999999</v>
      </c>
      <c r="F112" s="77">
        <v>3678.4999999999995</v>
      </c>
      <c r="G112" s="77">
        <v>3939.6734999999994</v>
      </c>
      <c r="H112" s="56"/>
      <c r="I112" s="38">
        <f t="shared" si="5"/>
        <v>0</v>
      </c>
      <c r="J112" s="38"/>
      <c r="K112" s="38"/>
      <c r="L112" s="38"/>
      <c r="M112" s="38"/>
      <c r="N112" s="38"/>
      <c r="P112" s="39">
        <f t="shared" si="7"/>
        <v>-590.91325000000006</v>
      </c>
    </row>
    <row r="113" spans="2:8" ht="23.25" customHeight="1">
      <c r="B113" s="99"/>
      <c r="C113" s="100"/>
      <c r="D113" s="100"/>
      <c r="E113" s="100"/>
      <c r="F113" s="100"/>
      <c r="G113" s="100"/>
      <c r="H113" s="100"/>
    </row>
    <row r="114" spans="2:8" ht="24.75" customHeight="1">
      <c r="B114" s="101" t="s">
        <v>239</v>
      </c>
    </row>
    <row r="115" spans="2:8" ht="24" customHeight="1">
      <c r="B115" s="101" t="s">
        <v>240</v>
      </c>
    </row>
    <row r="116" spans="2:8" ht="57.75" customHeight="1">
      <c r="B116" s="102"/>
      <c r="C116" s="103"/>
      <c r="D116" s="103"/>
      <c r="E116" s="104"/>
    </row>
    <row r="117" spans="2:8" ht="22.5">
      <c r="B117" s="105"/>
      <c r="C117" s="48" t="s">
        <v>241</v>
      </c>
      <c r="D117" s="103"/>
      <c r="E117" s="103"/>
    </row>
    <row r="119" spans="2:8">
      <c r="C119" s="38">
        <f>+C10+C13+C14+C18+C20+C23+C44+C49+C55+C59+C71-C83</f>
        <v>0</v>
      </c>
      <c r="D119" s="38">
        <f>+D10+D13+D14+D18+D20+D23+D44+D49+D55+D59+D71-D83</f>
        <v>9.9999979138374329E-3</v>
      </c>
      <c r="E119" s="38">
        <f>+E10+E13+E14+E18+E20+E23+E44+E49+E55+E59+E71-E83</f>
        <v>0</v>
      </c>
      <c r="F119" s="38">
        <f>+F10+F13+F14+F18+F20+F23+F44+F49+F55+F59+F71-F83</f>
        <v>0</v>
      </c>
      <c r="G119" s="38">
        <f>+G10+G13+G14+G18+G20+G23+G44+G49+G55+G59+G71-G83</f>
        <v>0</v>
      </c>
    </row>
    <row r="120" spans="2:8">
      <c r="C120" s="38">
        <f>+C83-C88-C89</f>
        <v>0</v>
      </c>
      <c r="D120" s="38">
        <f>+D83-D88-D89</f>
        <v>1.0030306875705719E-3</v>
      </c>
      <c r="E120" s="38">
        <f>+E83-E88-E89</f>
        <v>0</v>
      </c>
      <c r="F120" s="38">
        <f>+F83-F88-F89</f>
        <v>0</v>
      </c>
      <c r="G120" s="38">
        <f>+G83-G88-G89</f>
        <v>0</v>
      </c>
    </row>
    <row r="121" spans="2:8">
      <c r="C121" s="38">
        <f>+C100-C89-C91-C96-C97-C98-C99</f>
        <v>-1.862645149230957E-9</v>
      </c>
      <c r="D121" s="38">
        <f>+D100-D89-D91-D96-D97-D98-D99</f>
        <v>9.3132257461547852E-10</v>
      </c>
      <c r="E121" s="38">
        <f>+E100-E89-E91-E96-E97-E98-E99</f>
        <v>4.6566128730773926E-10</v>
      </c>
      <c r="F121" s="38">
        <f>+F100-F89-F91-F96-F97-F98-F99</f>
        <v>-4.6566128730773926E-10</v>
      </c>
      <c r="G121" s="38">
        <f>+G100-G89-G91-G96-G97-G98-G99</f>
        <v>0</v>
      </c>
    </row>
    <row r="122" spans="2:8">
      <c r="C122" s="38">
        <f>+C20-C21-C22</f>
        <v>-8.0035533756017685E-11</v>
      </c>
      <c r="D122" s="38">
        <f>+D20-D21-D22</f>
        <v>-8.0035533756017685E-11</v>
      </c>
      <c r="E122" s="38">
        <f>+E20-E21-E22</f>
        <v>0</v>
      </c>
      <c r="F122" s="38">
        <f>+F20-F21-F22</f>
        <v>5.0931703299283981E-11</v>
      </c>
      <c r="G122" s="38">
        <f>+G20-G21-G22</f>
        <v>0</v>
      </c>
    </row>
    <row r="123" spans="2:8">
      <c r="C123" s="38">
        <f>+C55-C56-C58</f>
        <v>0</v>
      </c>
      <c r="D123" s="38">
        <f>+D55-D56-D58</f>
        <v>0</v>
      </c>
      <c r="E123" s="38">
        <f>+E55-E56-E58</f>
        <v>0</v>
      </c>
      <c r="F123" s="38">
        <f>+F55-F56-F58</f>
        <v>0</v>
      </c>
      <c r="G123" s="38">
        <f>+G55-G56-G58</f>
        <v>0</v>
      </c>
    </row>
    <row r="124" spans="2:8">
      <c r="C124" s="38">
        <f>+C59-C60-C63-C66-C68</f>
        <v>0</v>
      </c>
      <c r="D124" s="38">
        <f>+D59-D60-D63-D66-D68</f>
        <v>0</v>
      </c>
      <c r="E124" s="38">
        <f>+E59-E60-E63-E66-E68</f>
        <v>0</v>
      </c>
      <c r="F124" s="38">
        <f>+F59-F60-F63-F66-F68</f>
        <v>0</v>
      </c>
      <c r="G124" s="38">
        <f>+G59-G60-G63-G66-G68</f>
        <v>0</v>
      </c>
    </row>
    <row r="125" spans="2:8">
      <c r="C125" s="38">
        <f>+C77-C79-C80-C81</f>
        <v>1.0061285138363019E-11</v>
      </c>
      <c r="D125" s="38">
        <f>+D77-D79-D80-D81</f>
        <v>5.7070792536251247E-11</v>
      </c>
      <c r="E125" s="38">
        <f>+E77-E79-E80-E81</f>
        <v>-4.8544279707130045E-11</v>
      </c>
      <c r="F125" s="38">
        <f>+F77-F79-F80-F81</f>
        <v>-2.4272139853565022E-11</v>
      </c>
      <c r="G125" s="38">
        <f>+G77-G79-G80-G81</f>
        <v>-2.4272139853565022E-11</v>
      </c>
    </row>
    <row r="126" spans="2:8">
      <c r="C126" s="38">
        <f>+C71-C72-C77</f>
        <v>0</v>
      </c>
      <c r="D126" s="38">
        <f>+D71-D72-D77</f>
        <v>0</v>
      </c>
      <c r="E126" s="38">
        <f>+E71-E72-E77</f>
        <v>0</v>
      </c>
      <c r="F126" s="38">
        <f>+F71-F72-F77</f>
        <v>0</v>
      </c>
      <c r="G126" s="38">
        <f>+G71-G72-G77</f>
        <v>0</v>
      </c>
    </row>
  </sheetData>
  <mergeCells count="11">
    <mergeCell ref="C6:G6"/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E18"/>
  <sheetViews>
    <sheetView zoomScale="83" zoomScaleNormal="83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B13" sqref="B13"/>
    </sheetView>
  </sheetViews>
  <sheetFormatPr defaultRowHeight="12.75" outlineLevelRow="1"/>
  <cols>
    <col min="1" max="1" width="9.140625" style="20"/>
    <col min="2" max="2" width="56.140625" style="21" customWidth="1"/>
    <col min="3" max="3" width="56.42578125" style="20" customWidth="1"/>
    <col min="4" max="16384" width="9.140625" style="20"/>
  </cols>
  <sheetData>
    <row r="2" spans="2:5">
      <c r="B2" s="190" t="s">
        <v>312</v>
      </c>
      <c r="C2" s="191"/>
    </row>
    <row r="3" spans="2:5" ht="73.5" customHeight="1" thickBot="1">
      <c r="B3" s="191"/>
      <c r="C3" s="191"/>
    </row>
    <row r="4" spans="2:5" ht="22.5" customHeight="1" thickBot="1">
      <c r="B4" s="126" t="s">
        <v>1</v>
      </c>
      <c r="C4" s="192" t="s">
        <v>304</v>
      </c>
      <c r="D4" s="193"/>
    </row>
    <row r="5" spans="2:5" ht="15.75">
      <c r="B5" s="127" t="s">
        <v>3</v>
      </c>
      <c r="C5" s="194">
        <v>5263006652</v>
      </c>
      <c r="D5" s="194"/>
    </row>
    <row r="6" spans="2:5" ht="15.75">
      <c r="B6" s="128" t="s">
        <v>4</v>
      </c>
      <c r="C6" s="194">
        <v>526301001</v>
      </c>
      <c r="D6" s="194"/>
    </row>
    <row r="7" spans="2:5" ht="56.25" customHeight="1" thickBot="1">
      <c r="B7" s="132" t="s">
        <v>5</v>
      </c>
      <c r="C7" s="197" t="s">
        <v>305</v>
      </c>
      <c r="D7" s="198"/>
    </row>
    <row r="8" spans="2:5" ht="15.75">
      <c r="B8" s="147" t="s">
        <v>317</v>
      </c>
      <c r="C8" s="203" t="s">
        <v>318</v>
      </c>
      <c r="D8" s="204"/>
    </row>
    <row r="9" spans="2:5" ht="15">
      <c r="B9" s="129"/>
      <c r="C9" s="124"/>
      <c r="D9" s="124"/>
    </row>
    <row r="10" spans="2:5" ht="58.5" customHeight="1">
      <c r="B10" s="199" t="s">
        <v>319</v>
      </c>
      <c r="C10" s="200"/>
      <c r="D10" s="201"/>
      <c r="E10" s="149"/>
    </row>
    <row r="11" spans="2:5" ht="45" outlineLevel="1">
      <c r="B11" s="148" t="s">
        <v>326</v>
      </c>
      <c r="C11" s="202" t="s">
        <v>320</v>
      </c>
      <c r="D11" s="196"/>
    </row>
    <row r="12" spans="2:5" ht="30" outlineLevel="1">
      <c r="B12" s="130" t="s">
        <v>327</v>
      </c>
      <c r="C12" s="202" t="s">
        <v>320</v>
      </c>
      <c r="D12" s="196"/>
    </row>
    <row r="13" spans="2:5" ht="60" outlineLevel="1">
      <c r="B13" s="130" t="s">
        <v>329</v>
      </c>
      <c r="C13" s="202" t="s">
        <v>321</v>
      </c>
      <c r="D13" s="196"/>
    </row>
    <row r="14" spans="2:5" ht="51.75" customHeight="1">
      <c r="B14" s="152" t="s">
        <v>328</v>
      </c>
      <c r="C14" s="195" t="s">
        <v>311</v>
      </c>
      <c r="D14" s="196"/>
    </row>
    <row r="16" spans="2:5" ht="30.75" customHeight="1">
      <c r="B16" s="146"/>
      <c r="C16" s="146"/>
      <c r="D16" s="23"/>
    </row>
    <row r="17" spans="2:4" s="23" customFormat="1" ht="47.25" customHeight="1">
      <c r="B17" s="21"/>
      <c r="C17" s="20"/>
      <c r="D17" s="20"/>
    </row>
    <row r="18" spans="2:4" s="23" customFormat="1" ht="27.75" customHeight="1">
      <c r="B18" s="21"/>
      <c r="C18" s="20"/>
      <c r="D18" s="20"/>
    </row>
  </sheetData>
  <mergeCells count="11">
    <mergeCell ref="C8:D8"/>
    <mergeCell ref="B2:C3"/>
    <mergeCell ref="C4:D4"/>
    <mergeCell ref="C5:D5"/>
    <mergeCell ref="C6:D6"/>
    <mergeCell ref="C14:D14"/>
    <mergeCell ref="C7:D7"/>
    <mergeCell ref="B10:D10"/>
    <mergeCell ref="C11:D11"/>
    <mergeCell ref="C12:D12"/>
    <mergeCell ref="C13:D13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D18"/>
  <sheetViews>
    <sheetView tabSelected="1" zoomScale="80" zoomScaleNormal="80" workbookViewId="0">
      <pane xSplit="3" ySplit="19" topLeftCell="D20" activePane="bottomRight" state="frozen"/>
      <selection activeCell="B25" sqref="B25"/>
      <selection pane="topRight" activeCell="B25" sqref="B25"/>
      <selection pane="bottomLeft" activeCell="B25" sqref="B25"/>
      <selection pane="bottomRight" activeCell="B16" sqref="B16:C16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9" width="9.140625" style="20"/>
    <col min="250" max="250" width="40.7109375" style="20" customWidth="1"/>
    <col min="251" max="16384" width="9.140625" style="20"/>
  </cols>
  <sheetData>
    <row r="2" spans="2:4" ht="51.75" customHeight="1">
      <c r="B2" s="205" t="s">
        <v>313</v>
      </c>
      <c r="C2" s="205"/>
    </row>
    <row r="3" spans="2:4" ht="13.5" thickBot="1"/>
    <row r="4" spans="2:4" ht="19.5" customHeight="1" thickBot="1">
      <c r="B4" s="135" t="s">
        <v>1</v>
      </c>
      <c r="C4" s="125" t="s">
        <v>304</v>
      </c>
    </row>
    <row r="5" spans="2:4" ht="15.75">
      <c r="B5" s="136" t="s">
        <v>3</v>
      </c>
      <c r="C5" s="137">
        <v>5263006652</v>
      </c>
    </row>
    <row r="6" spans="2:4" ht="15.75">
      <c r="B6" s="138" t="s">
        <v>4</v>
      </c>
      <c r="C6" s="139">
        <v>526301001</v>
      </c>
    </row>
    <row r="7" spans="2:4" ht="15.75" customHeight="1" thickBot="1">
      <c r="B7" s="140" t="s">
        <v>86</v>
      </c>
      <c r="C7" s="141" t="s">
        <v>322</v>
      </c>
    </row>
    <row r="8" spans="2:4" ht="15">
      <c r="B8" s="124"/>
      <c r="C8" s="124"/>
    </row>
    <row r="9" spans="2:4" ht="15">
      <c r="B9" s="124"/>
      <c r="C9" s="124"/>
    </row>
    <row r="10" spans="2:4" ht="70.5" customHeight="1">
      <c r="B10" s="142" t="s">
        <v>325</v>
      </c>
      <c r="C10" s="131" t="s">
        <v>308</v>
      </c>
    </row>
    <row r="11" spans="2:4" ht="19.5" customHeight="1">
      <c r="B11" s="143" t="s">
        <v>87</v>
      </c>
      <c r="C11" s="133" t="s">
        <v>306</v>
      </c>
    </row>
    <row r="12" spans="2:4" ht="39" customHeight="1">
      <c r="B12" s="143" t="s">
        <v>88</v>
      </c>
      <c r="C12" s="134" t="s">
        <v>307</v>
      </c>
    </row>
    <row r="13" spans="2:4" ht="19.5" customHeight="1">
      <c r="B13" s="143" t="s">
        <v>89</v>
      </c>
      <c r="C13" s="150" t="s">
        <v>323</v>
      </c>
    </row>
    <row r="14" spans="2:4" ht="34.5" customHeight="1">
      <c r="B14" s="143" t="s">
        <v>90</v>
      </c>
      <c r="C14" s="151" t="s">
        <v>324</v>
      </c>
    </row>
    <row r="15" spans="2:4" ht="15">
      <c r="B15" s="124"/>
      <c r="C15" s="124"/>
    </row>
    <row r="16" spans="2:4" ht="73.5" customHeight="1">
      <c r="B16" s="207" t="s">
        <v>330</v>
      </c>
      <c r="C16" s="208"/>
      <c r="D16" s="24"/>
    </row>
    <row r="17" spans="2:3" ht="37.5" customHeight="1"/>
    <row r="18" spans="2:3" s="23" customFormat="1" ht="28.5" customHeight="1">
      <c r="B18" s="206"/>
      <c r="C18" s="206"/>
    </row>
  </sheetData>
  <mergeCells count="3">
    <mergeCell ref="B2:C2"/>
    <mergeCell ref="B18:C18"/>
    <mergeCell ref="B16:C16"/>
  </mergeCells>
  <phoneticPr fontId="100" type="noConversion"/>
  <hyperlinks>
    <hyperlink ref="C14" r:id="rId1"/>
  </hyperlinks>
  <pageMargins left="0.51181102362204722" right="0.70866141732283472" top="0.39370078740157483" bottom="0.3937007874015748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Содержание</vt:lpstr>
      <vt:lpstr>ХВ 3.</vt:lpstr>
      <vt:lpstr>натуральные</vt:lpstr>
      <vt:lpstr>смета ТНХ</vt:lpstr>
      <vt:lpstr>Ф 1</vt:lpstr>
      <vt:lpstr>Ф 2</vt:lpstr>
      <vt:lpstr>'смета ТНХ'!Print_Area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2013-04-04T09:08:33Z</cp:lastPrinted>
  <dcterms:created xsi:type="dcterms:W3CDTF">2011-12-09T09:11:54Z</dcterms:created>
  <dcterms:modified xsi:type="dcterms:W3CDTF">2013-04-04T09:10:53Z</dcterms:modified>
</cp:coreProperties>
</file>